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cadm\Documents\MJP\Projet CRCF 2020\Analyse Ecarts CA Marges Résultats\"/>
    </mc:Choice>
  </mc:AlternateContent>
  <bookViews>
    <workbookView xWindow="0" yWindow="0" windowWidth="20490" windowHeight="7695"/>
  </bookViews>
  <sheets>
    <sheet name="Sujet LFF" sheetId="2" r:id="rId1"/>
    <sheet name="Ecart sur résutat" sheetId="8" r:id="rId2"/>
    <sheet name="Niveau 2" sheetId="9" r:id="rId3"/>
    <sheet name="Schéma récapitulatif" sheetId="7" r:id="rId4"/>
    <sheet name="Schéma - Généralisation" sheetId="10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9" l="1"/>
  <c r="B26" i="9"/>
  <c r="G25" i="9"/>
  <c r="G24" i="9"/>
  <c r="G23" i="9"/>
  <c r="C18" i="9"/>
  <c r="B18" i="9"/>
  <c r="G17" i="9"/>
  <c r="G16" i="9"/>
  <c r="G15" i="9"/>
  <c r="B9" i="9"/>
  <c r="E8" i="9"/>
  <c r="B32" i="9" s="1"/>
  <c r="E7" i="9"/>
  <c r="B31" i="9" s="1"/>
  <c r="E6" i="9"/>
  <c r="B30" i="9" s="1"/>
  <c r="B33" i="9" l="1"/>
  <c r="D23" i="9"/>
  <c r="H23" i="9" s="1"/>
  <c r="D30" i="9" s="1"/>
  <c r="D33" i="9" s="1"/>
  <c r="D16" i="9"/>
  <c r="H16" i="9" s="1"/>
  <c r="C31" i="9" s="1"/>
  <c r="E31" i="9" s="1"/>
  <c r="E9" i="9"/>
  <c r="D15" i="9"/>
  <c r="H15" i="9" s="1"/>
  <c r="C30" i="9" s="1"/>
  <c r="D17" i="9"/>
  <c r="H17" i="9" s="1"/>
  <c r="C32" i="9" s="1"/>
  <c r="E32" i="9" s="1"/>
  <c r="D24" i="9"/>
  <c r="H24" i="9" s="1"/>
  <c r="D31" i="9" s="1"/>
  <c r="D25" i="9"/>
  <c r="H25" i="9" s="1"/>
  <c r="D32" i="9" s="1"/>
  <c r="C33" i="9" l="1"/>
  <c r="E30" i="9"/>
  <c r="E33" i="9" s="1"/>
  <c r="H18" i="9"/>
  <c r="D18" i="9"/>
  <c r="H26" i="9"/>
  <c r="D26" i="9"/>
  <c r="E40" i="8" l="1"/>
  <c r="E41" i="8"/>
  <c r="J37" i="8" s="1"/>
  <c r="E39" i="8"/>
  <c r="J35" i="8" s="1"/>
  <c r="E33" i="8"/>
  <c r="I36" i="8" s="1"/>
  <c r="E34" i="8"/>
  <c r="E32" i="8"/>
  <c r="I35" i="8" s="1"/>
  <c r="E35" i="8" l="1"/>
  <c r="E42" i="8"/>
  <c r="I37" i="8"/>
  <c r="I38" i="8" s="1"/>
  <c r="J36" i="8"/>
  <c r="J38" i="8" s="1"/>
  <c r="J25" i="8"/>
  <c r="J26" i="8"/>
  <c r="J24" i="8"/>
  <c r="I27" i="8"/>
  <c r="H27" i="8"/>
  <c r="E25" i="8"/>
  <c r="E26" i="8"/>
  <c r="E24" i="8"/>
  <c r="I19" i="8"/>
  <c r="D19" i="8"/>
  <c r="E19" i="8" s="1"/>
  <c r="I18" i="8"/>
  <c r="D18" i="8"/>
  <c r="E18" i="8" s="1"/>
  <c r="I17" i="8"/>
  <c r="D17" i="8"/>
  <c r="E17" i="8" s="1"/>
  <c r="E8" i="8"/>
  <c r="E6" i="8"/>
  <c r="F9" i="8"/>
  <c r="B9" i="8"/>
  <c r="I8" i="8"/>
  <c r="I7" i="8"/>
  <c r="I6" i="8"/>
  <c r="F13" i="2"/>
  <c r="F12" i="2"/>
  <c r="F11" i="2"/>
  <c r="F5" i="2"/>
  <c r="F6" i="2"/>
  <c r="F4" i="2"/>
  <c r="J27" i="8" l="1"/>
  <c r="E27" i="8"/>
  <c r="J19" i="8"/>
  <c r="H37" i="8" s="1"/>
  <c r="K37" i="8" s="1"/>
  <c r="I20" i="8"/>
  <c r="J18" i="8"/>
  <c r="H36" i="8" s="1"/>
  <c r="K36" i="8" s="1"/>
  <c r="I9" i="8"/>
  <c r="J8" i="8"/>
  <c r="E7" i="8"/>
  <c r="J7" i="8" s="1"/>
  <c r="J6" i="8"/>
  <c r="J17" i="8"/>
  <c r="H35" i="8" s="1"/>
  <c r="E20" i="8"/>
  <c r="K35" i="8" l="1"/>
  <c r="K38" i="8" s="1"/>
  <c r="H38" i="8"/>
  <c r="J20" i="8"/>
  <c r="E9" i="8"/>
  <c r="J9" i="8"/>
</calcChain>
</file>

<file path=xl/sharedStrings.xml><?xml version="1.0" encoding="utf-8"?>
<sst xmlns="http://schemas.openxmlformats.org/spreadsheetml/2006/main" count="283" uniqueCount="102">
  <si>
    <t>Quantités produites et vendues</t>
  </si>
  <si>
    <t>Collection 1</t>
  </si>
  <si>
    <t>Collection 2</t>
  </si>
  <si>
    <t>Collection 3</t>
  </si>
  <si>
    <t>Eléments</t>
  </si>
  <si>
    <t>Pr</t>
  </si>
  <si>
    <t>Pp</t>
  </si>
  <si>
    <t>F</t>
  </si>
  <si>
    <t>D</t>
  </si>
  <si>
    <t>Total</t>
  </si>
  <si>
    <t>Notation utilisée</t>
  </si>
  <si>
    <r>
      <t>q</t>
    </r>
    <r>
      <rPr>
        <b/>
        <vertAlign val="subscript"/>
        <sz val="12"/>
        <color theme="1"/>
        <rFont val="Times New Roman"/>
        <family val="1"/>
      </rPr>
      <t>r</t>
    </r>
  </si>
  <si>
    <r>
      <t>q</t>
    </r>
    <r>
      <rPr>
        <b/>
        <vertAlign val="subscript"/>
        <sz val="12"/>
        <color theme="1"/>
        <rFont val="Times New Roman"/>
        <family val="1"/>
      </rPr>
      <t>p</t>
    </r>
  </si>
  <si>
    <t>Signification</t>
  </si>
  <si>
    <t>Prix de vente réel</t>
  </si>
  <si>
    <t>Prix de vente prévu</t>
  </si>
  <si>
    <t>Ventes en quantité prévues</t>
  </si>
  <si>
    <t>Qualification de l'écart</t>
  </si>
  <si>
    <t>Ecart sur prix</t>
  </si>
  <si>
    <t>F ou D</t>
  </si>
  <si>
    <t>Données constatées (réelles)</t>
  </si>
  <si>
    <t>Autres charges unitaires (charges indirectes)</t>
  </si>
  <si>
    <t>Coût de production unitaire (charges directes)</t>
  </si>
  <si>
    <t>Crd</t>
  </si>
  <si>
    <t>Cri</t>
  </si>
  <si>
    <t>Données prévues (préétablies)</t>
  </si>
  <si>
    <t>Cpd</t>
  </si>
  <si>
    <t>Cpi</t>
  </si>
  <si>
    <t>Cp = Cpd + Cpi</t>
  </si>
  <si>
    <t>Cr = Crd + Cri</t>
  </si>
  <si>
    <t>1) Calcul de l'écart sur résultat</t>
  </si>
  <si>
    <t>Réalisations</t>
  </si>
  <si>
    <t>Prévisions</t>
  </si>
  <si>
    <t>Cp</t>
  </si>
  <si>
    <t>E / R</t>
  </si>
  <si>
    <t>Favorable</t>
  </si>
  <si>
    <t>Défavorable</t>
  </si>
  <si>
    <t>Cr</t>
  </si>
  <si>
    <t>Ecart de marge sur coût de revient  - Le coût est figé, base = coût de revient unitaire préétabli</t>
  </si>
  <si>
    <t>E / M</t>
  </si>
  <si>
    <t>E / CD</t>
  </si>
  <si>
    <t>Vérification de l'écart sur résultat</t>
  </si>
  <si>
    <t>E / AC</t>
  </si>
  <si>
    <t>Coût réel total de revient</t>
  </si>
  <si>
    <t>Coût prévu total de revient</t>
  </si>
  <si>
    <t>Résultat constaté (réel)</t>
  </si>
  <si>
    <t>Résultat prévu (préétabli)</t>
  </si>
  <si>
    <r>
      <t>q</t>
    </r>
    <r>
      <rPr>
        <b/>
        <vertAlign val="subscript"/>
        <sz val="10"/>
        <color theme="1"/>
        <rFont val="Times New Roman"/>
        <family val="1"/>
      </rPr>
      <t>r</t>
    </r>
  </si>
  <si>
    <r>
      <t>q</t>
    </r>
    <r>
      <rPr>
        <b/>
        <vertAlign val="subscript"/>
        <sz val="10"/>
        <color theme="1"/>
        <rFont val="Times New Roman"/>
        <family val="1"/>
      </rPr>
      <t>p</t>
    </r>
  </si>
  <si>
    <t>Ecart sur résultat = Réel - Prévu</t>
  </si>
  <si>
    <t>Notations</t>
  </si>
  <si>
    <t>Ecart sur marge (sur coût de revient)</t>
  </si>
  <si>
    <t>Marge réelle sur coût prévu</t>
  </si>
  <si>
    <t>Marge prévue (=résultat prévu)</t>
  </si>
  <si>
    <r>
      <t>q</t>
    </r>
    <r>
      <rPr>
        <b/>
        <vertAlign val="subscript"/>
        <sz val="10"/>
        <color theme="1"/>
        <rFont val="Calibri"/>
        <family val="2"/>
        <scheme val="minor"/>
      </rPr>
      <t>r</t>
    </r>
    <r>
      <rPr>
        <b/>
        <sz val="10"/>
        <color theme="1"/>
        <rFont val="Calibri"/>
        <family val="2"/>
        <scheme val="minor"/>
      </rPr>
      <t xml:space="preserve"> * (C</t>
    </r>
    <r>
      <rPr>
        <b/>
        <vertAlign val="subscript"/>
        <sz val="10"/>
        <color theme="1"/>
        <rFont val="Calibri"/>
        <family val="2"/>
        <scheme val="minor"/>
      </rPr>
      <t>r</t>
    </r>
    <r>
      <rPr>
        <b/>
        <sz val="10"/>
        <color theme="1"/>
        <rFont val="Calibri"/>
        <family val="2"/>
        <scheme val="minor"/>
      </rPr>
      <t xml:space="preserve"> - C</t>
    </r>
    <r>
      <rPr>
        <b/>
        <vertAlign val="subscript"/>
        <sz val="10"/>
        <color theme="1"/>
        <rFont val="Calibri"/>
        <family val="2"/>
        <scheme val="minor"/>
      </rPr>
      <t>p</t>
    </r>
    <r>
      <rPr>
        <b/>
        <sz val="10"/>
        <color theme="1"/>
        <rFont val="Calibri"/>
        <family val="2"/>
        <scheme val="minor"/>
      </rPr>
      <t>)</t>
    </r>
  </si>
  <si>
    <t>Ecart sur coût (de revient) E / C</t>
  </si>
  <si>
    <t>E / C</t>
  </si>
  <si>
    <t>Vérification : écart sur résultat = écart sur marge - écart sur coût</t>
  </si>
  <si>
    <t>E / CI</t>
  </si>
  <si>
    <t>E / R = E / M - (E / CD + E / CI)</t>
  </si>
  <si>
    <t>Ecart sur charges indirectes</t>
  </si>
  <si>
    <t>Ecart sur charges directes</t>
  </si>
  <si>
    <t>écart sur charges directes</t>
  </si>
  <si>
    <t>écart sur charges indirectes</t>
  </si>
  <si>
    <t>Ecart sur coût (de revient)</t>
  </si>
  <si>
    <t>-</t>
  </si>
  <si>
    <t>+</t>
  </si>
  <si>
    <t>3) Décomposition de l'écart de marge sur coût de revient</t>
  </si>
  <si>
    <t>Ecart de composition (on pouvait calculer uniquement le total directement)</t>
  </si>
  <si>
    <t>Marge prévue</t>
  </si>
  <si>
    <t>Ecart de composition</t>
  </si>
  <si>
    <t>Ecart sur volume</t>
  </si>
  <si>
    <r>
      <t>q</t>
    </r>
    <r>
      <rPr>
        <b/>
        <vertAlign val="subscript"/>
        <sz val="10"/>
        <color theme="1"/>
        <rFont val="Calibri"/>
        <family val="2"/>
        <scheme val="minor"/>
      </rPr>
      <t>r</t>
    </r>
    <r>
      <rPr>
        <b/>
        <sz val="10"/>
        <color theme="1"/>
        <rFont val="Calibri"/>
        <family val="2"/>
        <scheme val="minor"/>
      </rPr>
      <t xml:space="preserve"> (Pr-Cp)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</si>
  <si>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p</t>
    </r>
    <r>
      <rPr>
        <b/>
        <sz val="10"/>
        <color theme="1"/>
        <rFont val="Calibri"/>
        <family val="2"/>
        <scheme val="minor"/>
      </rPr>
      <t xml:space="preserve"> (Pp-Cp)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</si>
  <si>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r</t>
    </r>
    <r>
      <rPr>
        <b/>
        <sz val="10"/>
        <color theme="1"/>
        <rFont val="Calibri"/>
        <family val="2"/>
        <scheme val="minor"/>
      </rPr>
      <t xml:space="preserve"> (Pr-Cr)</t>
    </r>
  </si>
  <si>
    <r>
      <t>q</t>
    </r>
    <r>
      <rPr>
        <b/>
        <vertAlign val="subscript"/>
        <sz val="11"/>
        <color theme="1"/>
        <rFont val="Times New Roman"/>
        <family val="1"/>
      </rPr>
      <t>r</t>
    </r>
  </si>
  <si>
    <r>
      <t>q</t>
    </r>
    <r>
      <rPr>
        <b/>
        <vertAlign val="subscript"/>
        <sz val="11"/>
        <color theme="1"/>
        <rFont val="Times New Roman"/>
        <family val="1"/>
      </rPr>
      <t>p</t>
    </r>
  </si>
  <si>
    <t>Mp = Pp - Cp</t>
  </si>
  <si>
    <t>Détail</t>
  </si>
  <si>
    <t>qp * (Qr / Qp)</t>
  </si>
  <si>
    <t>Si réalisé conforme à la composition prévue</t>
  </si>
  <si>
    <t>Ecart de (sur) composition</t>
  </si>
  <si>
    <t>Tableau de contrôle de l'écart sur marge (sur coût de revient)</t>
  </si>
  <si>
    <t>Ecart sur marge</t>
  </si>
  <si>
    <t>(l'égalité est bien vérifiée)</t>
  </si>
  <si>
    <r>
      <t>q</t>
    </r>
    <r>
      <rPr>
        <b/>
        <vertAlign val="subscript"/>
        <sz val="11"/>
        <color rgb="FFFF0000"/>
        <rFont val="Calibri"/>
        <family val="2"/>
        <scheme val="minor"/>
      </rPr>
      <t>r</t>
    </r>
    <r>
      <rPr>
        <b/>
        <sz val="11"/>
        <color rgb="FFFF0000"/>
        <rFont val="Calibri"/>
        <family val="2"/>
        <scheme val="minor"/>
      </rPr>
      <t xml:space="preserve"> (Pr-Pp)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</si>
  <si>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* (Qr / Qp)</t>
    </r>
  </si>
  <si>
    <r>
      <t>[q</t>
    </r>
    <r>
      <rPr>
        <b/>
        <vertAlign val="subscript"/>
        <sz val="11"/>
        <color rgb="FFFF0000"/>
        <rFont val="Calibri"/>
        <family val="2"/>
        <scheme val="minor"/>
      </rPr>
      <t>r</t>
    </r>
    <r>
      <rPr>
        <b/>
        <sz val="11"/>
        <color rgb="FFFF0000"/>
        <rFont val="Calibri"/>
        <family val="2"/>
        <scheme val="minor"/>
      </rPr>
      <t xml:space="preserve"> - q</t>
    </r>
    <r>
      <rPr>
        <b/>
        <vertAlign val="subscript"/>
        <sz val="11"/>
        <color rgb="FFFF0000"/>
        <rFont val="Calibri"/>
        <family val="2"/>
        <scheme val="minor"/>
      </rPr>
      <t>p</t>
    </r>
    <r>
      <rPr>
        <b/>
        <sz val="11"/>
        <color rgb="FFFF0000"/>
        <rFont val="Calibri"/>
        <family val="2"/>
        <scheme val="minor"/>
      </rPr>
      <t xml:space="preserve"> * (Qr / Qp)] x Mp</t>
    </r>
  </si>
  <si>
    <r>
      <t>q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x (2 083 300 /    2 111 000)</t>
    </r>
  </si>
  <si>
    <r>
      <t>[q</t>
    </r>
    <r>
      <rPr>
        <b/>
        <vertAlign val="subscript"/>
        <sz val="11"/>
        <color rgb="FFFF0000"/>
        <rFont val="Calibri"/>
        <family val="2"/>
        <scheme val="minor"/>
      </rPr>
      <t>p</t>
    </r>
    <r>
      <rPr>
        <b/>
        <sz val="11"/>
        <color rgb="FFFF0000"/>
        <rFont val="Calibri"/>
        <family val="2"/>
        <scheme val="minor"/>
      </rPr>
      <t xml:space="preserve"> * (Qr / Qp) - q</t>
    </r>
    <r>
      <rPr>
        <b/>
        <vertAlign val="subscript"/>
        <sz val="11"/>
        <color rgb="FFFF0000"/>
        <rFont val="Calibri"/>
        <family val="2"/>
        <scheme val="minor"/>
      </rPr>
      <t>p</t>
    </r>
    <r>
      <rPr>
        <b/>
        <sz val="11"/>
        <color rgb="FFFF0000"/>
        <rFont val="Calibri"/>
        <family val="2"/>
        <scheme val="minor"/>
      </rPr>
      <t>] x Mp</t>
    </r>
  </si>
  <si>
    <t>Ecart sur résultat</t>
  </si>
  <si>
    <r>
      <t>q</t>
    </r>
    <r>
      <rPr>
        <b/>
        <vertAlign val="subscript"/>
        <sz val="10"/>
        <color theme="1"/>
        <rFont val="Calibri"/>
        <family val="2"/>
        <scheme val="minor"/>
      </rPr>
      <t>r</t>
    </r>
    <r>
      <rPr>
        <b/>
        <sz val="10"/>
        <color theme="1"/>
        <rFont val="Calibri"/>
        <family val="2"/>
        <scheme val="minor"/>
      </rPr>
      <t xml:space="preserve"> (Pr-</t>
    </r>
    <r>
      <rPr>
        <b/>
        <sz val="10"/>
        <color rgb="FFFF0000"/>
        <rFont val="Calibri"/>
        <family val="2"/>
        <scheme val="minor"/>
      </rPr>
      <t>Cp</t>
    </r>
    <r>
      <rPr>
        <b/>
        <sz val="10"/>
        <color theme="1"/>
        <rFont val="Calibri"/>
        <family val="2"/>
        <scheme val="minor"/>
      </rPr>
      <t>) - q</t>
    </r>
    <r>
      <rPr>
        <b/>
        <vertAlign val="subscript"/>
        <sz val="10"/>
        <color theme="1"/>
        <rFont val="Calibri"/>
        <family val="2"/>
        <scheme val="minor"/>
      </rPr>
      <t>p</t>
    </r>
    <r>
      <rPr>
        <b/>
        <sz val="10"/>
        <color theme="1"/>
        <rFont val="Calibri"/>
        <family val="2"/>
        <scheme val="minor"/>
      </rPr>
      <t xml:space="preserve"> (Pp-</t>
    </r>
    <r>
      <rPr>
        <b/>
        <sz val="10"/>
        <color rgb="FFFF0000"/>
        <rFont val="Calibri"/>
        <family val="2"/>
        <scheme val="minor"/>
      </rPr>
      <t>Cp</t>
    </r>
    <r>
      <rPr>
        <b/>
        <sz val="10"/>
        <color theme="1"/>
        <rFont val="Calibri"/>
        <family val="2"/>
        <scheme val="minor"/>
      </rPr>
      <t>)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</si>
  <si>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r</t>
    </r>
    <r>
      <rPr>
        <b/>
        <sz val="10"/>
        <color theme="1"/>
        <rFont val="Calibri"/>
        <family val="2"/>
        <scheme val="minor"/>
      </rPr>
      <t xml:space="preserve"> (Cr-Cp)</t>
    </r>
  </si>
  <si>
    <t>Examen de la performance des commerciaux</t>
  </si>
  <si>
    <t>Examen de la performance de l'appareil de production</t>
  </si>
  <si>
    <r>
      <t>q</t>
    </r>
    <r>
      <rPr>
        <b/>
        <vertAlign val="subscript"/>
        <sz val="10"/>
        <color theme="1"/>
        <rFont val="Calibri"/>
        <family val="2"/>
        <scheme val="minor"/>
      </rPr>
      <t>r</t>
    </r>
    <r>
      <rPr>
        <b/>
        <sz val="10"/>
        <color theme="1"/>
        <rFont val="Calibri"/>
        <family val="2"/>
        <scheme val="minor"/>
      </rPr>
      <t xml:space="preserve"> (Crd-Cpd)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</si>
  <si>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r</t>
    </r>
    <r>
      <rPr>
        <b/>
        <sz val="10"/>
        <color theme="1"/>
        <rFont val="Calibri"/>
        <family val="2"/>
        <scheme val="minor"/>
      </rPr>
      <t xml:space="preserve"> (Cri-Cpi)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</si>
  <si>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r</t>
    </r>
    <r>
      <rPr>
        <b/>
        <sz val="10"/>
        <color theme="1"/>
        <rFont val="Calibri"/>
        <family val="2"/>
        <scheme val="minor"/>
      </rPr>
      <t xml:space="preserve"> . Mr - q</t>
    </r>
    <r>
      <rPr>
        <b/>
        <vertAlign val="subscript"/>
        <sz val="10"/>
        <color theme="1"/>
        <rFont val="Calibri"/>
        <family val="2"/>
        <scheme val="minor"/>
      </rPr>
      <t>p</t>
    </r>
    <r>
      <rPr>
        <b/>
        <sz val="10"/>
        <color theme="1"/>
        <rFont val="Calibri"/>
        <family val="2"/>
        <scheme val="minor"/>
      </rPr>
      <t xml:space="preserve"> . Mp</t>
    </r>
  </si>
  <si>
    <r>
      <t>[q</t>
    </r>
    <r>
      <rPr>
        <b/>
        <vertAlign val="subscript"/>
        <sz val="10"/>
        <color theme="1"/>
        <rFont val="Calibri"/>
        <family val="2"/>
        <scheme val="minor"/>
      </rPr>
      <t>r</t>
    </r>
    <r>
      <rPr>
        <b/>
        <sz val="10"/>
        <color theme="1"/>
        <rFont val="Calibri"/>
        <family val="2"/>
        <scheme val="minor"/>
      </rPr>
      <t xml:space="preserve"> - q</t>
    </r>
    <r>
      <rPr>
        <b/>
        <vertAlign val="subscript"/>
        <sz val="10"/>
        <color theme="1"/>
        <rFont val="Calibri"/>
        <family val="2"/>
        <scheme val="minor"/>
      </rPr>
      <t>p</t>
    </r>
    <r>
      <rPr>
        <b/>
        <sz val="10"/>
        <color theme="1"/>
        <rFont val="Calibri"/>
        <family val="2"/>
        <scheme val="minor"/>
      </rPr>
      <t xml:space="preserve"> * (Qr / Qp)] x Mp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</si>
  <si>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r</t>
    </r>
    <r>
      <rPr>
        <b/>
        <sz val="10"/>
        <color theme="1"/>
        <rFont val="Calibri"/>
        <family val="2"/>
        <scheme val="minor"/>
      </rPr>
      <t xml:space="preserve"> (Pr-Pp)</t>
    </r>
  </si>
  <si>
    <r>
      <t>[q</t>
    </r>
    <r>
      <rPr>
        <b/>
        <vertAlign val="subscript"/>
        <sz val="10"/>
        <color theme="1"/>
        <rFont val="Calibri"/>
        <family val="2"/>
        <scheme val="minor"/>
      </rPr>
      <t>p</t>
    </r>
    <r>
      <rPr>
        <b/>
        <sz val="10"/>
        <color theme="1"/>
        <rFont val="Calibri"/>
        <family val="2"/>
        <scheme val="minor"/>
      </rPr>
      <t xml:space="preserve"> * (Qr / Q</t>
    </r>
    <r>
      <rPr>
        <b/>
        <vertAlign val="subscript"/>
        <sz val="10"/>
        <color theme="1"/>
        <rFont val="Calibri"/>
        <family val="2"/>
        <scheme val="minor"/>
      </rPr>
      <t>p</t>
    </r>
    <r>
      <rPr>
        <b/>
        <sz val="10"/>
        <color theme="1"/>
        <rFont val="Calibri"/>
        <family val="2"/>
        <scheme val="minor"/>
      </rPr>
      <t>) - q</t>
    </r>
    <r>
      <rPr>
        <b/>
        <vertAlign val="subscript"/>
        <sz val="10"/>
        <color theme="1"/>
        <rFont val="Calibri"/>
        <family val="2"/>
        <scheme val="minor"/>
      </rPr>
      <t>p</t>
    </r>
    <r>
      <rPr>
        <b/>
        <sz val="10"/>
        <color theme="1"/>
        <rFont val="Calibri"/>
        <family val="2"/>
        <scheme val="minor"/>
      </rPr>
      <t>] x Mp</t>
    </r>
  </si>
  <si>
    <t>2) Décomposition écart sur 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</si>
</sst>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\ _€_-;\-* #,##0.00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43" fontId="0" fillId="0" borderId="0" xfId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43" fontId="0" fillId="0" borderId="1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6" fillId="0" borderId="1" xfId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6" fillId="0" borderId="0" xfId="1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43" fontId="9" fillId="0" borderId="1" xfId="1" applyFont="1" applyBorder="1" applyAlignment="1">
      <alignment horizontal="center" vertical="center"/>
    </xf>
    <xf numFmtId="164" fontId="6" fillId="0" borderId="4" xfId="1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43" fontId="6" fillId="0" borderId="1" xfId="1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4" fontId="15" fillId="0" borderId="1" xfId="1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3" fontId="0" fillId="0" borderId="4" xfId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/>
    </xf>
    <xf numFmtId="43" fontId="0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43" fontId="0" fillId="0" borderId="1" xfId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5" fillId="0" borderId="0" xfId="1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43" fontId="7" fillId="0" borderId="0" xfId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3" fontId="16" fillId="0" borderId="0" xfId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 wrapText="1"/>
    </xf>
    <xf numFmtId="3" fontId="26" fillId="0" borderId="7" xfId="0" applyNumberFormat="1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161925</xdr:rowOff>
    </xdr:from>
    <xdr:to>
      <xdr:col>4</xdr:col>
      <xdr:colOff>933450</xdr:colOff>
      <xdr:row>4</xdr:row>
      <xdr:rowOff>0</xdr:rowOff>
    </xdr:to>
    <xdr:cxnSp macro="">
      <xdr:nvCxnSpPr>
        <xdr:cNvPr id="3" name="Connecteur droit avec flèche 2"/>
        <xdr:cNvCxnSpPr/>
      </xdr:nvCxnSpPr>
      <xdr:spPr>
        <a:xfrm flipH="1">
          <a:off x="2438400" y="161925"/>
          <a:ext cx="1400175" cy="6000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0</xdr:row>
      <xdr:rowOff>133350</xdr:rowOff>
    </xdr:from>
    <xdr:to>
      <xdr:col>7</xdr:col>
      <xdr:colOff>9525</xdr:colOff>
      <xdr:row>3</xdr:row>
      <xdr:rowOff>171450</xdr:rowOff>
    </xdr:to>
    <xdr:cxnSp macro="">
      <xdr:nvCxnSpPr>
        <xdr:cNvPr id="5" name="Connecteur droit avec flèche 4"/>
        <xdr:cNvCxnSpPr/>
      </xdr:nvCxnSpPr>
      <xdr:spPr>
        <a:xfrm>
          <a:off x="4829175" y="133350"/>
          <a:ext cx="1438275" cy="6096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523875</xdr:colOff>
      <xdr:row>5</xdr:row>
      <xdr:rowOff>19050</xdr:rowOff>
    </xdr:from>
    <xdr:to>
      <xdr:col>2</xdr:col>
      <xdr:colOff>104775</xdr:colOff>
      <xdr:row>7</xdr:row>
      <xdr:rowOff>0</xdr:rowOff>
    </xdr:to>
    <xdr:cxnSp macro="">
      <xdr:nvCxnSpPr>
        <xdr:cNvPr id="7" name="Connecteur droit avec flèche 6"/>
        <xdr:cNvCxnSpPr/>
      </xdr:nvCxnSpPr>
      <xdr:spPr>
        <a:xfrm flipH="1">
          <a:off x="523875" y="971550"/>
          <a:ext cx="819150" cy="3619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5</xdr:row>
      <xdr:rowOff>0</xdr:rowOff>
    </xdr:from>
    <xdr:to>
      <xdr:col>2</xdr:col>
      <xdr:colOff>628650</xdr:colOff>
      <xdr:row>7</xdr:row>
      <xdr:rowOff>0</xdr:rowOff>
    </xdr:to>
    <xdr:cxnSp macro="">
      <xdr:nvCxnSpPr>
        <xdr:cNvPr id="9" name="Connecteur droit avec flèche 8"/>
        <xdr:cNvCxnSpPr/>
      </xdr:nvCxnSpPr>
      <xdr:spPr>
        <a:xfrm>
          <a:off x="1866900" y="952500"/>
          <a:ext cx="0" cy="3810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1019175</xdr:colOff>
      <xdr:row>5</xdr:row>
      <xdr:rowOff>28575</xdr:rowOff>
    </xdr:from>
    <xdr:to>
      <xdr:col>4</xdr:col>
      <xdr:colOff>295275</xdr:colOff>
      <xdr:row>6</xdr:row>
      <xdr:rowOff>180975</xdr:rowOff>
    </xdr:to>
    <xdr:cxnSp macro="">
      <xdr:nvCxnSpPr>
        <xdr:cNvPr id="11" name="Connecteur droit avec flèche 10"/>
        <xdr:cNvCxnSpPr/>
      </xdr:nvCxnSpPr>
      <xdr:spPr>
        <a:xfrm>
          <a:off x="2257425" y="981075"/>
          <a:ext cx="942975" cy="3429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962026</xdr:colOff>
      <xdr:row>5</xdr:row>
      <xdr:rowOff>9525</xdr:rowOff>
    </xdr:from>
    <xdr:to>
      <xdr:col>7</xdr:col>
      <xdr:colOff>152400</xdr:colOff>
      <xdr:row>7</xdr:row>
      <xdr:rowOff>19050</xdr:rowOff>
    </xdr:to>
    <xdr:cxnSp macro="">
      <xdr:nvCxnSpPr>
        <xdr:cNvPr id="13" name="Connecteur droit avec flèche 12"/>
        <xdr:cNvCxnSpPr/>
      </xdr:nvCxnSpPr>
      <xdr:spPr>
        <a:xfrm flipH="1">
          <a:off x="5781676" y="962025"/>
          <a:ext cx="628649" cy="3905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1247775</xdr:colOff>
      <xdr:row>4</xdr:row>
      <xdr:rowOff>180975</xdr:rowOff>
    </xdr:from>
    <xdr:to>
      <xdr:col>8</xdr:col>
      <xdr:colOff>514350</xdr:colOff>
      <xdr:row>7</xdr:row>
      <xdr:rowOff>19050</xdr:rowOff>
    </xdr:to>
    <xdr:cxnSp macro="">
      <xdr:nvCxnSpPr>
        <xdr:cNvPr id="16" name="Connecteur droit avec flèche 15"/>
        <xdr:cNvCxnSpPr/>
      </xdr:nvCxnSpPr>
      <xdr:spPr>
        <a:xfrm>
          <a:off x="7505700" y="942975"/>
          <a:ext cx="695325" cy="4095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5</xdr:row>
      <xdr:rowOff>9525</xdr:rowOff>
    </xdr:from>
    <xdr:to>
      <xdr:col>2</xdr:col>
      <xdr:colOff>114300</xdr:colOff>
      <xdr:row>6</xdr:row>
      <xdr:rowOff>0</xdr:rowOff>
    </xdr:to>
    <xdr:cxnSp macro="">
      <xdr:nvCxnSpPr>
        <xdr:cNvPr id="14" name="Connecteur droit avec flèche 13"/>
        <xdr:cNvCxnSpPr/>
      </xdr:nvCxnSpPr>
      <xdr:spPr>
        <a:xfrm flipH="1">
          <a:off x="542925" y="1562100"/>
          <a:ext cx="809625" cy="3048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5</xdr:row>
      <xdr:rowOff>9525</xdr:rowOff>
    </xdr:from>
    <xdr:to>
      <xdr:col>2</xdr:col>
      <xdr:colOff>742950</xdr:colOff>
      <xdr:row>6</xdr:row>
      <xdr:rowOff>9525</xdr:rowOff>
    </xdr:to>
    <xdr:cxnSp macro="">
      <xdr:nvCxnSpPr>
        <xdr:cNvPr id="17" name="Connecteur droit avec flèche 16"/>
        <xdr:cNvCxnSpPr/>
      </xdr:nvCxnSpPr>
      <xdr:spPr>
        <a:xfrm>
          <a:off x="1971675" y="1562100"/>
          <a:ext cx="9525" cy="3143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1266825</xdr:colOff>
      <xdr:row>5</xdr:row>
      <xdr:rowOff>9525</xdr:rowOff>
    </xdr:from>
    <xdr:to>
      <xdr:col>4</xdr:col>
      <xdr:colOff>438150</xdr:colOff>
      <xdr:row>6</xdr:row>
      <xdr:rowOff>19050</xdr:rowOff>
    </xdr:to>
    <xdr:cxnSp macro="">
      <xdr:nvCxnSpPr>
        <xdr:cNvPr id="19" name="Connecteur droit avec flèche 18"/>
        <xdr:cNvCxnSpPr/>
      </xdr:nvCxnSpPr>
      <xdr:spPr>
        <a:xfrm>
          <a:off x="2562225" y="1562100"/>
          <a:ext cx="1028700" cy="3238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800100</xdr:colOff>
      <xdr:row>5</xdr:row>
      <xdr:rowOff>0</xdr:rowOff>
    </xdr:from>
    <xdr:to>
      <xdr:col>7</xdr:col>
      <xdr:colOff>323850</xdr:colOff>
      <xdr:row>6</xdr:row>
      <xdr:rowOff>9525</xdr:rowOff>
    </xdr:to>
    <xdr:cxnSp macro="">
      <xdr:nvCxnSpPr>
        <xdr:cNvPr id="21" name="Connecteur droit avec flèche 20"/>
        <xdr:cNvCxnSpPr/>
      </xdr:nvCxnSpPr>
      <xdr:spPr>
        <a:xfrm flipH="1">
          <a:off x="6257925" y="1552575"/>
          <a:ext cx="638175" cy="3238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838200</xdr:colOff>
      <xdr:row>5</xdr:row>
      <xdr:rowOff>9525</xdr:rowOff>
    </xdr:from>
    <xdr:to>
      <xdr:col>8</xdr:col>
      <xdr:colOff>219075</xdr:colOff>
      <xdr:row>6</xdr:row>
      <xdr:rowOff>19050</xdr:rowOff>
    </xdr:to>
    <xdr:cxnSp macro="">
      <xdr:nvCxnSpPr>
        <xdr:cNvPr id="24" name="Connecteur droit avec flèche 23"/>
        <xdr:cNvCxnSpPr/>
      </xdr:nvCxnSpPr>
      <xdr:spPr>
        <a:xfrm>
          <a:off x="7410450" y="1562100"/>
          <a:ext cx="476250" cy="3238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</xdr:row>
      <xdr:rowOff>0</xdr:rowOff>
    </xdr:from>
    <xdr:to>
      <xdr:col>5</xdr:col>
      <xdr:colOff>0</xdr:colOff>
      <xdr:row>3</xdr:row>
      <xdr:rowOff>180975</xdr:rowOff>
    </xdr:to>
    <xdr:cxnSp macro="">
      <xdr:nvCxnSpPr>
        <xdr:cNvPr id="27" name="Connecteur droit avec flèche 26"/>
        <xdr:cNvCxnSpPr/>
      </xdr:nvCxnSpPr>
      <xdr:spPr>
        <a:xfrm flipH="1">
          <a:off x="2609850" y="381000"/>
          <a:ext cx="1876425" cy="495300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</xdr:row>
      <xdr:rowOff>180975</xdr:rowOff>
    </xdr:from>
    <xdr:to>
      <xdr:col>7</xdr:col>
      <xdr:colOff>219075</xdr:colOff>
      <xdr:row>3</xdr:row>
      <xdr:rowOff>9525</xdr:rowOff>
    </xdr:to>
    <xdr:cxnSp macro="">
      <xdr:nvCxnSpPr>
        <xdr:cNvPr id="29" name="Connecteur droit avec flèche 28"/>
        <xdr:cNvCxnSpPr/>
      </xdr:nvCxnSpPr>
      <xdr:spPr>
        <a:xfrm>
          <a:off x="5467350" y="371475"/>
          <a:ext cx="1323975" cy="333375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zoomScaleNormal="100" workbookViewId="0"/>
  </sheetViews>
  <sheetFormatPr baseColWidth="10" defaultColWidth="20.140625" defaultRowHeight="15" x14ac:dyDescent="0.25"/>
  <cols>
    <col min="1" max="1" width="16.85546875" style="1" bestFit="1" customWidth="1"/>
    <col min="2" max="2" width="11.7109375" style="1" bestFit="1" customWidth="1"/>
    <col min="3" max="3" width="12.28515625" style="1" bestFit="1" customWidth="1"/>
    <col min="4" max="5" width="14.7109375" style="1" customWidth="1"/>
    <col min="6" max="6" width="14.7109375" style="1" bestFit="1" customWidth="1"/>
    <col min="7" max="16384" width="20.140625" style="1"/>
  </cols>
  <sheetData>
    <row r="1" spans="1:6" ht="15.75" customHeight="1" x14ac:dyDescent="0.25">
      <c r="A1" s="17" t="s">
        <v>4</v>
      </c>
      <c r="B1" s="94" t="s">
        <v>20</v>
      </c>
      <c r="C1" s="94"/>
      <c r="D1" s="94"/>
      <c r="E1" s="94"/>
      <c r="F1" s="94"/>
    </row>
    <row r="2" spans="1:6" ht="69" customHeight="1" x14ac:dyDescent="0.25">
      <c r="A2" s="3" t="s">
        <v>13</v>
      </c>
      <c r="B2" s="2" t="s">
        <v>0</v>
      </c>
      <c r="C2" s="2" t="s">
        <v>14</v>
      </c>
      <c r="D2" s="17" t="s">
        <v>22</v>
      </c>
      <c r="E2" s="17" t="s">
        <v>21</v>
      </c>
      <c r="F2" s="17" t="s">
        <v>43</v>
      </c>
    </row>
    <row r="3" spans="1:6" ht="17.25" x14ac:dyDescent="0.25">
      <c r="A3" s="4" t="s">
        <v>10</v>
      </c>
      <c r="B3" s="9" t="s">
        <v>11</v>
      </c>
      <c r="C3" s="9" t="s">
        <v>5</v>
      </c>
      <c r="D3" s="9" t="s">
        <v>23</v>
      </c>
      <c r="E3" s="9" t="s">
        <v>24</v>
      </c>
      <c r="F3" s="22" t="s">
        <v>29</v>
      </c>
    </row>
    <row r="4" spans="1:6" x14ac:dyDescent="0.25">
      <c r="A4" s="8" t="s">
        <v>1</v>
      </c>
      <c r="B4" s="5">
        <v>690700</v>
      </c>
      <c r="C4" s="7">
        <v>5.3</v>
      </c>
      <c r="D4" s="20">
        <v>0.35620000000000002</v>
      </c>
      <c r="E4" s="20">
        <v>3.4674999999999998</v>
      </c>
      <c r="F4" s="21">
        <f>D4+E4</f>
        <v>3.8236999999999997</v>
      </c>
    </row>
    <row r="5" spans="1:6" x14ac:dyDescent="0.25">
      <c r="A5" s="8" t="s">
        <v>2</v>
      </c>
      <c r="B5" s="5">
        <v>69000</v>
      </c>
      <c r="C5" s="7">
        <v>3.77</v>
      </c>
      <c r="D5" s="20">
        <v>0.2319</v>
      </c>
      <c r="E5" s="20">
        <v>3.3477999999999999</v>
      </c>
      <c r="F5" s="21">
        <f t="shared" ref="F5:F6" si="0">D5+E5</f>
        <v>3.5796999999999999</v>
      </c>
    </row>
    <row r="6" spans="1:6" x14ac:dyDescent="0.25">
      <c r="A6" s="8" t="s">
        <v>3</v>
      </c>
      <c r="B6" s="5">
        <v>1323600</v>
      </c>
      <c r="C6" s="7">
        <v>3.97</v>
      </c>
      <c r="D6" s="20">
        <v>0.81200000000000006</v>
      </c>
      <c r="E6" s="20">
        <v>2.9510000000000001</v>
      </c>
      <c r="F6" s="21">
        <f t="shared" si="0"/>
        <v>3.7629999999999999</v>
      </c>
    </row>
    <row r="7" spans="1:6" x14ac:dyDescent="0.25">
      <c r="A7" s="23"/>
      <c r="B7" s="19"/>
      <c r="C7" s="24"/>
      <c r="D7" s="25"/>
      <c r="E7" s="25"/>
      <c r="F7" s="26"/>
    </row>
    <row r="8" spans="1:6" ht="15.75" x14ac:dyDescent="0.25">
      <c r="A8" s="17" t="s">
        <v>4</v>
      </c>
      <c r="B8" s="94" t="s">
        <v>25</v>
      </c>
      <c r="C8" s="94"/>
      <c r="D8" s="94"/>
      <c r="E8" s="94"/>
      <c r="F8" s="94"/>
    </row>
    <row r="9" spans="1:6" ht="78.75" x14ac:dyDescent="0.25">
      <c r="A9" s="3" t="s">
        <v>13</v>
      </c>
      <c r="B9" s="17" t="s">
        <v>16</v>
      </c>
      <c r="C9" s="17" t="s">
        <v>15</v>
      </c>
      <c r="D9" s="17" t="s">
        <v>22</v>
      </c>
      <c r="E9" s="17" t="s">
        <v>21</v>
      </c>
      <c r="F9" s="17" t="s">
        <v>44</v>
      </c>
    </row>
    <row r="10" spans="1:6" ht="17.25" x14ac:dyDescent="0.25">
      <c r="A10" s="4" t="s">
        <v>10</v>
      </c>
      <c r="B10" s="9" t="s">
        <v>12</v>
      </c>
      <c r="C10" s="9" t="s">
        <v>6</v>
      </c>
      <c r="D10" s="9" t="s">
        <v>26</v>
      </c>
      <c r="E10" s="9" t="s">
        <v>27</v>
      </c>
      <c r="F10" s="22" t="s">
        <v>28</v>
      </c>
    </row>
    <row r="11" spans="1:6" x14ac:dyDescent="0.25">
      <c r="A11" s="8" t="s">
        <v>1</v>
      </c>
      <c r="B11" s="5">
        <v>736000</v>
      </c>
      <c r="C11" s="7">
        <v>5.2</v>
      </c>
      <c r="D11" s="27">
        <v>0.38</v>
      </c>
      <c r="E11" s="27">
        <v>3.5</v>
      </c>
      <c r="F11" s="6">
        <f>D11+E11</f>
        <v>3.88</v>
      </c>
    </row>
    <row r="12" spans="1:6" x14ac:dyDescent="0.25">
      <c r="A12" s="8" t="s">
        <v>2</v>
      </c>
      <c r="B12" s="5">
        <v>75000</v>
      </c>
      <c r="C12" s="7">
        <v>3.7</v>
      </c>
      <c r="D12" s="27">
        <v>0.25</v>
      </c>
      <c r="E12" s="27">
        <v>3.27</v>
      </c>
      <c r="F12" s="6">
        <f t="shared" ref="F12:F13" si="1">D12+E12</f>
        <v>3.52</v>
      </c>
    </row>
    <row r="13" spans="1:6" x14ac:dyDescent="0.25">
      <c r="A13" s="8" t="s">
        <v>3</v>
      </c>
      <c r="B13" s="5">
        <v>1300000</v>
      </c>
      <c r="C13" s="7">
        <v>3.9</v>
      </c>
      <c r="D13" s="27">
        <v>0.82</v>
      </c>
      <c r="E13" s="27">
        <v>2.94</v>
      </c>
      <c r="F13" s="6">
        <f t="shared" si="1"/>
        <v>3.76</v>
      </c>
    </row>
    <row r="14" spans="1:6" x14ac:dyDescent="0.25">
      <c r="A14" s="23"/>
      <c r="B14" s="19"/>
      <c r="C14" s="24"/>
      <c r="D14" s="25"/>
      <c r="E14" s="25"/>
      <c r="F14" s="26"/>
    </row>
  </sheetData>
  <mergeCells count="2">
    <mergeCell ref="B8:F8"/>
    <mergeCell ref="B1:F1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zoomScaleNormal="100" workbookViewId="0">
      <selection activeCell="K17" sqref="K17"/>
    </sheetView>
  </sheetViews>
  <sheetFormatPr baseColWidth="10" defaultColWidth="11.42578125" defaultRowHeight="12.75" x14ac:dyDescent="0.25"/>
  <cols>
    <col min="1" max="1" width="11.42578125" style="10"/>
    <col min="2" max="2" width="11.42578125" style="10" bestFit="1" customWidth="1"/>
    <col min="3" max="3" width="10.7109375" style="10" bestFit="1" customWidth="1"/>
    <col min="4" max="4" width="11.7109375" style="10" bestFit="1" customWidth="1"/>
    <col min="5" max="5" width="11.85546875" style="10" bestFit="1" customWidth="1"/>
    <col min="6" max="6" width="11.5703125" style="10" bestFit="1" customWidth="1"/>
    <col min="7" max="7" width="11.42578125" style="10"/>
    <col min="8" max="8" width="10" style="10" bestFit="1" customWidth="1"/>
    <col min="9" max="9" width="12.140625" style="10" bestFit="1" customWidth="1"/>
    <col min="10" max="10" width="10" style="10" bestFit="1" customWidth="1"/>
    <col min="11" max="11" width="10.7109375" style="10" bestFit="1" customWidth="1"/>
    <col min="12" max="16384" width="11.42578125" style="10"/>
  </cols>
  <sheetData>
    <row r="1" spans="1:11" ht="15.75" x14ac:dyDescent="0.25">
      <c r="A1" s="70" t="s">
        <v>30</v>
      </c>
    </row>
    <row r="2" spans="1:11" ht="8.25" customHeight="1" x14ac:dyDescent="0.25"/>
    <row r="3" spans="1:11" ht="30" customHeight="1" x14ac:dyDescent="0.25">
      <c r="B3" s="99" t="s">
        <v>31</v>
      </c>
      <c r="C3" s="99"/>
      <c r="D3" s="99"/>
      <c r="E3" s="99"/>
      <c r="F3" s="99" t="s">
        <v>32</v>
      </c>
      <c r="G3" s="99"/>
      <c r="H3" s="99"/>
      <c r="I3" s="99"/>
      <c r="J3" s="95" t="s">
        <v>49</v>
      </c>
      <c r="K3" s="95" t="s">
        <v>17</v>
      </c>
    </row>
    <row r="4" spans="1:11" ht="38.25" x14ac:dyDescent="0.25">
      <c r="B4" s="29" t="s">
        <v>0</v>
      </c>
      <c r="C4" s="29" t="s">
        <v>14</v>
      </c>
      <c r="D4" s="29" t="s">
        <v>43</v>
      </c>
      <c r="E4" s="29" t="s">
        <v>45</v>
      </c>
      <c r="F4" s="29" t="s">
        <v>16</v>
      </c>
      <c r="G4" s="29" t="s">
        <v>15</v>
      </c>
      <c r="H4" s="29" t="s">
        <v>44</v>
      </c>
      <c r="I4" s="29" t="s">
        <v>46</v>
      </c>
      <c r="J4" s="95"/>
      <c r="K4" s="95"/>
    </row>
    <row r="5" spans="1:11" ht="14.25" x14ac:dyDescent="0.25">
      <c r="A5" s="16" t="s">
        <v>50</v>
      </c>
      <c r="B5" s="30" t="s">
        <v>47</v>
      </c>
      <c r="C5" s="30" t="s">
        <v>5</v>
      </c>
      <c r="D5" s="11" t="s">
        <v>37</v>
      </c>
      <c r="E5" s="11" t="s">
        <v>74</v>
      </c>
      <c r="F5" s="30" t="s">
        <v>48</v>
      </c>
      <c r="G5" s="30" t="s">
        <v>6</v>
      </c>
      <c r="H5" s="11" t="s">
        <v>33</v>
      </c>
      <c r="I5" s="11" t="s">
        <v>73</v>
      </c>
      <c r="J5" s="11" t="s">
        <v>34</v>
      </c>
      <c r="K5" s="11" t="s">
        <v>19</v>
      </c>
    </row>
    <row r="6" spans="1:11" x14ac:dyDescent="0.25">
      <c r="A6" s="31" t="s">
        <v>1</v>
      </c>
      <c r="B6" s="13">
        <v>690700</v>
      </c>
      <c r="C6" s="12">
        <v>5.3</v>
      </c>
      <c r="D6" s="32">
        <v>3.8236999999999997</v>
      </c>
      <c r="E6" s="42">
        <f>B6*(C6-D6)</f>
        <v>1019680.4100000001</v>
      </c>
      <c r="F6" s="13">
        <v>736000</v>
      </c>
      <c r="G6" s="12">
        <v>5.2</v>
      </c>
      <c r="H6" s="12">
        <v>3.88</v>
      </c>
      <c r="I6" s="42">
        <f>F6*(G6-H6)</f>
        <v>971520.00000000023</v>
      </c>
      <c r="J6" s="43">
        <f>E6-I6</f>
        <v>48160.409999999916</v>
      </c>
      <c r="K6" s="14" t="s">
        <v>7</v>
      </c>
    </row>
    <row r="7" spans="1:11" x14ac:dyDescent="0.25">
      <c r="A7" s="31" t="s">
        <v>2</v>
      </c>
      <c r="B7" s="13">
        <v>69000</v>
      </c>
      <c r="C7" s="12">
        <v>3.77</v>
      </c>
      <c r="D7" s="32">
        <v>3.5796999999999999</v>
      </c>
      <c r="E7" s="42">
        <f t="shared" ref="E7:E8" si="0">B7*(C7-D7)</f>
        <v>13130.70000000001</v>
      </c>
      <c r="F7" s="13">
        <v>75000</v>
      </c>
      <c r="G7" s="12">
        <v>3.7</v>
      </c>
      <c r="H7" s="12">
        <v>3.52</v>
      </c>
      <c r="I7" s="42">
        <f t="shared" ref="I7:I8" si="1">F7*(G7-H7)</f>
        <v>13500.000000000013</v>
      </c>
      <c r="J7" s="43">
        <f t="shared" ref="J7:J8" si="2">E7-I7</f>
        <v>-369.30000000000291</v>
      </c>
      <c r="K7" s="14" t="s">
        <v>8</v>
      </c>
    </row>
    <row r="8" spans="1:11" x14ac:dyDescent="0.25">
      <c r="A8" s="31" t="s">
        <v>3</v>
      </c>
      <c r="B8" s="13">
        <v>1323600</v>
      </c>
      <c r="C8" s="12">
        <v>3.97</v>
      </c>
      <c r="D8" s="32">
        <v>3.7629999999999999</v>
      </c>
      <c r="E8" s="42">
        <f t="shared" si="0"/>
        <v>273985.20000000042</v>
      </c>
      <c r="F8" s="13">
        <v>1300000</v>
      </c>
      <c r="G8" s="12">
        <v>3.9</v>
      </c>
      <c r="H8" s="12">
        <v>3.76</v>
      </c>
      <c r="I8" s="42">
        <f t="shared" si="1"/>
        <v>182000.00000000017</v>
      </c>
      <c r="J8" s="43">
        <f t="shared" si="2"/>
        <v>91985.200000000244</v>
      </c>
      <c r="K8" s="14" t="s">
        <v>7</v>
      </c>
    </row>
    <row r="9" spans="1:11" x14ac:dyDescent="0.25">
      <c r="A9" s="31" t="s">
        <v>9</v>
      </c>
      <c r="B9" s="13">
        <f>SUM(B6:B8)</f>
        <v>2083300</v>
      </c>
      <c r="C9" s="12"/>
      <c r="D9" s="12"/>
      <c r="E9" s="42">
        <f>SUM(E6:E8)</f>
        <v>1306796.3100000005</v>
      </c>
      <c r="F9" s="13">
        <f>SUM(F6:F8)</f>
        <v>2111000</v>
      </c>
      <c r="G9" s="12"/>
      <c r="H9" s="12"/>
      <c r="I9" s="42">
        <f>SUM(I6:I8)</f>
        <v>1167020.0000000005</v>
      </c>
      <c r="J9" s="43">
        <f>SUM(J6:J8)</f>
        <v>139776.31000000017</v>
      </c>
      <c r="K9" s="14" t="s">
        <v>7</v>
      </c>
    </row>
    <row r="10" spans="1:11" ht="11.25" customHeight="1" x14ac:dyDescent="0.25"/>
    <row r="11" spans="1:11" ht="15.75" x14ac:dyDescent="0.25">
      <c r="A11" s="70" t="s">
        <v>101</v>
      </c>
    </row>
    <row r="12" spans="1:11" ht="9" customHeight="1" x14ac:dyDescent="0.25">
      <c r="A12" s="28"/>
    </row>
    <row r="13" spans="1:11" x14ac:dyDescent="0.25">
      <c r="B13" s="100" t="s">
        <v>38</v>
      </c>
      <c r="C13" s="100"/>
      <c r="D13" s="100"/>
      <c r="E13" s="100"/>
      <c r="F13" s="100"/>
      <c r="G13" s="100"/>
      <c r="H13" s="100"/>
      <c r="I13" s="100"/>
      <c r="J13" s="100"/>
    </row>
    <row r="14" spans="1:11" ht="25.5" customHeight="1" x14ac:dyDescent="0.25">
      <c r="B14" s="99" t="s">
        <v>31</v>
      </c>
      <c r="C14" s="99"/>
      <c r="D14" s="99"/>
      <c r="E14" s="99"/>
      <c r="F14" s="99" t="s">
        <v>32</v>
      </c>
      <c r="G14" s="99"/>
      <c r="H14" s="99"/>
      <c r="I14" s="99"/>
      <c r="J14" s="96" t="s">
        <v>51</v>
      </c>
      <c r="K14" s="96" t="s">
        <v>17</v>
      </c>
    </row>
    <row r="15" spans="1:11" ht="38.25" x14ac:dyDescent="0.25">
      <c r="B15" s="29" t="s">
        <v>0</v>
      </c>
      <c r="C15" s="29" t="s">
        <v>14</v>
      </c>
      <c r="D15" s="48" t="s">
        <v>44</v>
      </c>
      <c r="E15" s="18" t="s">
        <v>52</v>
      </c>
      <c r="F15" s="29" t="s">
        <v>16</v>
      </c>
      <c r="G15" s="29" t="s">
        <v>15</v>
      </c>
      <c r="H15" s="29" t="s">
        <v>44</v>
      </c>
      <c r="I15" s="29" t="s">
        <v>53</v>
      </c>
      <c r="J15" s="97"/>
      <c r="K15" s="97"/>
    </row>
    <row r="16" spans="1:11" ht="14.25" x14ac:dyDescent="0.25">
      <c r="A16" s="16" t="s">
        <v>50</v>
      </c>
      <c r="B16" s="30" t="s">
        <v>47</v>
      </c>
      <c r="C16" s="30" t="s">
        <v>5</v>
      </c>
      <c r="D16" s="14" t="s">
        <v>33</v>
      </c>
      <c r="E16" s="11" t="s">
        <v>72</v>
      </c>
      <c r="F16" s="30" t="s">
        <v>48</v>
      </c>
      <c r="G16" s="30" t="s">
        <v>6</v>
      </c>
      <c r="H16" s="11" t="s">
        <v>33</v>
      </c>
      <c r="I16" s="11" t="s">
        <v>73</v>
      </c>
      <c r="J16" s="11" t="s">
        <v>39</v>
      </c>
      <c r="K16" s="11" t="s">
        <v>19</v>
      </c>
    </row>
    <row r="17" spans="1:11" x14ac:dyDescent="0.25">
      <c r="A17" s="31" t="s">
        <v>1</v>
      </c>
      <c r="B17" s="13">
        <v>690700</v>
      </c>
      <c r="C17" s="12">
        <v>5.3</v>
      </c>
      <c r="D17" s="49">
        <f>H6</f>
        <v>3.88</v>
      </c>
      <c r="E17" s="13">
        <f>B17*(C17-D17)</f>
        <v>980794</v>
      </c>
      <c r="F17" s="13">
        <v>736000</v>
      </c>
      <c r="G17" s="12">
        <v>5.2</v>
      </c>
      <c r="H17" s="12">
        <v>3.88</v>
      </c>
      <c r="I17" s="13">
        <f>F17*(G17-H17)</f>
        <v>971520.00000000023</v>
      </c>
      <c r="J17" s="43">
        <f>E17-I17</f>
        <v>9273.9999999997672</v>
      </c>
      <c r="K17" s="14" t="s">
        <v>7</v>
      </c>
    </row>
    <row r="18" spans="1:11" x14ac:dyDescent="0.25">
      <c r="A18" s="31" t="s">
        <v>2</v>
      </c>
      <c r="B18" s="13">
        <v>69000</v>
      </c>
      <c r="C18" s="12">
        <v>3.77</v>
      </c>
      <c r="D18" s="49">
        <f>H7</f>
        <v>3.52</v>
      </c>
      <c r="E18" s="13">
        <f t="shared" ref="E18:E19" si="3">B18*(C18-D18)</f>
        <v>17250</v>
      </c>
      <c r="F18" s="13">
        <v>75000</v>
      </c>
      <c r="G18" s="12">
        <v>3.7</v>
      </c>
      <c r="H18" s="12">
        <v>3.52</v>
      </c>
      <c r="I18" s="13">
        <f t="shared" ref="I18:I19" si="4">F18*(G18-H18)</f>
        <v>13500.000000000013</v>
      </c>
      <c r="J18" s="43">
        <f t="shared" ref="J18:J19" si="5">E18-I18</f>
        <v>3749.9999999999873</v>
      </c>
      <c r="K18" s="14" t="s">
        <v>7</v>
      </c>
    </row>
    <row r="19" spans="1:11" x14ac:dyDescent="0.25">
      <c r="A19" s="31" t="s">
        <v>3</v>
      </c>
      <c r="B19" s="13">
        <v>1323600</v>
      </c>
      <c r="C19" s="12">
        <v>3.97</v>
      </c>
      <c r="D19" s="49">
        <f>H8</f>
        <v>3.76</v>
      </c>
      <c r="E19" s="13">
        <f t="shared" si="3"/>
        <v>277956.00000000052</v>
      </c>
      <c r="F19" s="13">
        <v>1300000</v>
      </c>
      <c r="G19" s="12">
        <v>3.9</v>
      </c>
      <c r="H19" s="12">
        <v>3.76</v>
      </c>
      <c r="I19" s="13">
        <f t="shared" si="4"/>
        <v>182000.00000000017</v>
      </c>
      <c r="J19" s="43">
        <f t="shared" si="5"/>
        <v>95956.000000000349</v>
      </c>
      <c r="K19" s="14" t="s">
        <v>7</v>
      </c>
    </row>
    <row r="20" spans="1:11" x14ac:dyDescent="0.25">
      <c r="A20" s="31" t="s">
        <v>9</v>
      </c>
      <c r="B20" s="13"/>
      <c r="C20" s="12"/>
      <c r="D20" s="12"/>
      <c r="E20" s="13">
        <f>SUM(E17:E19)</f>
        <v>1276000.0000000005</v>
      </c>
      <c r="F20" s="13"/>
      <c r="G20" s="12"/>
      <c r="H20" s="12"/>
      <c r="I20" s="13">
        <f>SUM(I17:I19)</f>
        <v>1167020.0000000005</v>
      </c>
      <c r="J20" s="43">
        <f>SUM(J17:J19)</f>
        <v>108980.0000000001</v>
      </c>
      <c r="K20" s="14" t="s">
        <v>7</v>
      </c>
    </row>
    <row r="21" spans="1:11" x14ac:dyDescent="0.25">
      <c r="A21" s="36"/>
      <c r="B21" s="45"/>
      <c r="C21" s="38"/>
      <c r="D21" s="38"/>
      <c r="E21" s="45"/>
      <c r="F21" s="45"/>
      <c r="G21" s="38"/>
      <c r="H21" s="38"/>
      <c r="I21" s="45"/>
      <c r="J21" s="46"/>
      <c r="K21" s="47"/>
    </row>
    <row r="22" spans="1:11" ht="38.25" x14ac:dyDescent="0.25">
      <c r="B22" s="29" t="s">
        <v>0</v>
      </c>
      <c r="C22" s="29" t="s">
        <v>43</v>
      </c>
      <c r="D22" s="29" t="s">
        <v>44</v>
      </c>
      <c r="E22" s="29" t="s">
        <v>55</v>
      </c>
      <c r="F22" s="29" t="s">
        <v>17</v>
      </c>
      <c r="G22" s="38"/>
      <c r="H22" s="98" t="s">
        <v>57</v>
      </c>
      <c r="I22" s="98"/>
      <c r="J22" s="98"/>
    </row>
    <row r="23" spans="1:11" ht="14.25" x14ac:dyDescent="0.25">
      <c r="A23" s="16" t="s">
        <v>50</v>
      </c>
      <c r="B23" s="30" t="s">
        <v>47</v>
      </c>
      <c r="C23" s="11" t="s">
        <v>37</v>
      </c>
      <c r="D23" s="11" t="s">
        <v>33</v>
      </c>
      <c r="E23" s="42" t="s">
        <v>54</v>
      </c>
      <c r="F23" s="11" t="s">
        <v>19</v>
      </c>
      <c r="G23" s="38"/>
      <c r="H23" s="40" t="s">
        <v>39</v>
      </c>
      <c r="I23" s="41" t="s">
        <v>56</v>
      </c>
      <c r="J23" s="41" t="s">
        <v>34</v>
      </c>
    </row>
    <row r="24" spans="1:11" x14ac:dyDescent="0.25">
      <c r="A24" s="31" t="s">
        <v>1</v>
      </c>
      <c r="B24" s="13">
        <v>690700</v>
      </c>
      <c r="C24" s="32">
        <v>3.8236999999999997</v>
      </c>
      <c r="D24" s="12">
        <v>3.88</v>
      </c>
      <c r="E24" s="50">
        <f>B24*(C24-D24)</f>
        <v>-38886.410000000164</v>
      </c>
      <c r="F24" s="51" t="s">
        <v>7</v>
      </c>
      <c r="G24" s="38"/>
      <c r="H24" s="52">
        <v>9273.9999999997672</v>
      </c>
      <c r="I24" s="53">
        <v>-38886.410000000164</v>
      </c>
      <c r="J24" s="53">
        <f>H24-I24</f>
        <v>48160.409999999931</v>
      </c>
    </row>
    <row r="25" spans="1:11" x14ac:dyDescent="0.25">
      <c r="A25" s="31" t="s">
        <v>2</v>
      </c>
      <c r="B25" s="13">
        <v>69000</v>
      </c>
      <c r="C25" s="32">
        <v>3.5796999999999999</v>
      </c>
      <c r="D25" s="12">
        <v>3.52</v>
      </c>
      <c r="E25" s="50">
        <f t="shared" ref="E25:E26" si="6">B25*(C25-D25)</f>
        <v>4119.2999999999911</v>
      </c>
      <c r="F25" s="51" t="s">
        <v>8</v>
      </c>
      <c r="G25" s="38"/>
      <c r="H25" s="13">
        <v>3749.9999999999873</v>
      </c>
      <c r="I25" s="15">
        <v>4119.2999999999911</v>
      </c>
      <c r="J25" s="53">
        <f t="shared" ref="J25:J26" si="7">H25-I25</f>
        <v>-369.30000000000382</v>
      </c>
    </row>
    <row r="26" spans="1:11" x14ac:dyDescent="0.25">
      <c r="A26" s="31" t="s">
        <v>3</v>
      </c>
      <c r="B26" s="13">
        <v>1323600</v>
      </c>
      <c r="C26" s="32">
        <v>3.7629999999999999</v>
      </c>
      <c r="D26" s="12">
        <v>3.76</v>
      </c>
      <c r="E26" s="50">
        <f t="shared" si="6"/>
        <v>3970.8000000001502</v>
      </c>
      <c r="F26" s="51" t="s">
        <v>8</v>
      </c>
      <c r="G26" s="38"/>
      <c r="H26" s="13">
        <v>95956.000000000349</v>
      </c>
      <c r="I26" s="15">
        <v>3970.8000000001502</v>
      </c>
      <c r="J26" s="53">
        <f t="shared" si="7"/>
        <v>91985.200000000201</v>
      </c>
    </row>
    <row r="27" spans="1:11" x14ac:dyDescent="0.25">
      <c r="A27" s="31" t="s">
        <v>9</v>
      </c>
      <c r="B27" s="13"/>
      <c r="C27" s="12"/>
      <c r="D27" s="12"/>
      <c r="E27" s="50">
        <f>SUM(E24:E26)</f>
        <v>-30796.310000000027</v>
      </c>
      <c r="F27" s="51" t="s">
        <v>7</v>
      </c>
      <c r="G27" s="38"/>
      <c r="H27" s="13">
        <f>SUM(H24:H26)</f>
        <v>108980.0000000001</v>
      </c>
      <c r="I27" s="15">
        <f>SUM(I24:I26)</f>
        <v>-30796.310000000027</v>
      </c>
      <c r="J27" s="53">
        <f>SUM(J24:J26)</f>
        <v>139776.31000000011</v>
      </c>
    </row>
    <row r="28" spans="1:11" x14ac:dyDescent="0.25">
      <c r="A28" s="36"/>
      <c r="B28" s="45"/>
      <c r="C28" s="38"/>
      <c r="D28" s="38"/>
      <c r="E28" s="45"/>
      <c r="F28" s="45"/>
      <c r="G28" s="38"/>
      <c r="H28" s="38"/>
      <c r="I28" s="45"/>
      <c r="J28" s="46"/>
      <c r="K28" s="47"/>
    </row>
    <row r="29" spans="1:11" ht="12.75" customHeight="1" x14ac:dyDescent="0.25"/>
    <row r="30" spans="1:11" x14ac:dyDescent="0.25">
      <c r="B30" s="100" t="s">
        <v>62</v>
      </c>
      <c r="C30" s="100"/>
      <c r="D30" s="100"/>
      <c r="E30" s="100"/>
      <c r="F30" s="33"/>
      <c r="G30" s="33"/>
      <c r="H30" s="33"/>
      <c r="I30" s="33"/>
      <c r="J30" s="33"/>
    </row>
    <row r="31" spans="1:11" ht="14.25" x14ac:dyDescent="0.25">
      <c r="A31" s="16" t="s">
        <v>50</v>
      </c>
      <c r="B31" s="30" t="s">
        <v>47</v>
      </c>
      <c r="C31" s="30" t="s">
        <v>23</v>
      </c>
      <c r="D31" s="30" t="s">
        <v>26</v>
      </c>
      <c r="E31" s="44" t="s">
        <v>40</v>
      </c>
      <c r="F31" s="34"/>
      <c r="G31" s="34"/>
      <c r="H31" s="34"/>
      <c r="I31" s="34"/>
      <c r="J31" s="35"/>
      <c r="K31" s="36"/>
    </row>
    <row r="32" spans="1:11" x14ac:dyDescent="0.25">
      <c r="A32" s="31" t="s">
        <v>1</v>
      </c>
      <c r="B32" s="13">
        <v>690700</v>
      </c>
      <c r="C32" s="32">
        <v>0.35620000000000002</v>
      </c>
      <c r="D32" s="54">
        <v>0.38</v>
      </c>
      <c r="E32" s="13">
        <f>B32*(C32-D32)</f>
        <v>-16438.659999999993</v>
      </c>
      <c r="F32" s="37" t="s">
        <v>35</v>
      </c>
      <c r="G32" s="38"/>
      <c r="H32" s="102" t="s">
        <v>41</v>
      </c>
      <c r="I32" s="102"/>
      <c r="J32" s="102"/>
      <c r="K32" s="102"/>
    </row>
    <row r="33" spans="1:11" x14ac:dyDescent="0.25">
      <c r="A33" s="31" t="s">
        <v>2</v>
      </c>
      <c r="B33" s="13">
        <v>69000</v>
      </c>
      <c r="C33" s="32">
        <v>0.2319</v>
      </c>
      <c r="D33" s="54">
        <v>0.25</v>
      </c>
      <c r="E33" s="13">
        <f t="shared" ref="E33:E34" si="8">B33*(C33-D33)</f>
        <v>-1248.9000000000003</v>
      </c>
      <c r="F33" s="37" t="s">
        <v>35</v>
      </c>
      <c r="G33" s="38"/>
      <c r="H33" s="103" t="s">
        <v>59</v>
      </c>
      <c r="I33" s="103"/>
      <c r="J33" s="103"/>
      <c r="K33" s="103"/>
    </row>
    <row r="34" spans="1:11" x14ac:dyDescent="0.25">
      <c r="A34" s="31" t="s">
        <v>3</v>
      </c>
      <c r="B34" s="13">
        <v>1323600</v>
      </c>
      <c r="C34" s="32">
        <v>0.81200000000000006</v>
      </c>
      <c r="D34" s="54">
        <v>0.82</v>
      </c>
      <c r="E34" s="13">
        <f t="shared" si="8"/>
        <v>-10588.799999999863</v>
      </c>
      <c r="F34" s="37" t="s">
        <v>35</v>
      </c>
      <c r="G34" s="38"/>
      <c r="H34" s="39" t="s">
        <v>39</v>
      </c>
      <c r="I34" s="40" t="s">
        <v>40</v>
      </c>
      <c r="J34" s="41" t="s">
        <v>42</v>
      </c>
      <c r="K34" s="11" t="s">
        <v>34</v>
      </c>
    </row>
    <row r="35" spans="1:11" x14ac:dyDescent="0.25">
      <c r="A35" s="31" t="s">
        <v>9</v>
      </c>
      <c r="B35" s="13"/>
      <c r="C35" s="12"/>
      <c r="D35" s="12"/>
      <c r="E35" s="13">
        <f>SUM(E32:E34)</f>
        <v>-28276.359999999855</v>
      </c>
      <c r="F35" s="37" t="s">
        <v>35</v>
      </c>
      <c r="G35" s="31" t="s">
        <v>1</v>
      </c>
      <c r="H35" s="13">
        <f>J17</f>
        <v>9273.9999999997672</v>
      </c>
      <c r="I35" s="13">
        <f>E32</f>
        <v>-16438.659999999993</v>
      </c>
      <c r="J35" s="13">
        <f>E39</f>
        <v>-22447.750000000135</v>
      </c>
      <c r="K35" s="42">
        <f>H35-I35-J35</f>
        <v>48160.409999999894</v>
      </c>
    </row>
    <row r="36" spans="1:11" x14ac:dyDescent="0.25">
      <c r="G36" s="31" t="s">
        <v>2</v>
      </c>
      <c r="H36" s="13">
        <f t="shared" ref="H36:H37" si="9">J18</f>
        <v>3749.9999999999873</v>
      </c>
      <c r="I36" s="13">
        <f t="shared" ref="I36:I37" si="10">E33</f>
        <v>-1248.9000000000003</v>
      </c>
      <c r="J36" s="13">
        <f t="shared" ref="J36:J37" si="11">E40</f>
        <v>5368.1999999999907</v>
      </c>
      <c r="K36" s="42">
        <f t="shared" ref="K36:K37" si="12">H36-I36-J36</f>
        <v>-369.30000000000291</v>
      </c>
    </row>
    <row r="37" spans="1:11" x14ac:dyDescent="0.25">
      <c r="B37" s="100" t="s">
        <v>63</v>
      </c>
      <c r="C37" s="100"/>
      <c r="D37" s="100"/>
      <c r="E37" s="100"/>
      <c r="F37" s="33"/>
      <c r="G37" s="31" t="s">
        <v>3</v>
      </c>
      <c r="H37" s="13">
        <f t="shared" si="9"/>
        <v>95956.000000000349</v>
      </c>
      <c r="I37" s="13">
        <f t="shared" si="10"/>
        <v>-10588.799999999863</v>
      </c>
      <c r="J37" s="13">
        <f t="shared" si="11"/>
        <v>14559.60000000016</v>
      </c>
      <c r="K37" s="42">
        <f t="shared" si="12"/>
        <v>91985.200000000041</v>
      </c>
    </row>
    <row r="38" spans="1:11" ht="14.25" x14ac:dyDescent="0.25">
      <c r="A38" s="16" t="s">
        <v>50</v>
      </c>
      <c r="B38" s="30" t="s">
        <v>47</v>
      </c>
      <c r="C38" s="30" t="s">
        <v>24</v>
      </c>
      <c r="D38" s="30" t="s">
        <v>27</v>
      </c>
      <c r="E38" s="44" t="s">
        <v>58</v>
      </c>
      <c r="F38" s="34"/>
      <c r="G38" s="31" t="s">
        <v>9</v>
      </c>
      <c r="H38" s="13">
        <f>SUM(H35:H37)</f>
        <v>108980.0000000001</v>
      </c>
      <c r="I38" s="13">
        <f t="shared" ref="I38:K38" si="13">SUM(I35:I37)</f>
        <v>-28276.359999999855</v>
      </c>
      <c r="J38" s="13">
        <f t="shared" si="13"/>
        <v>-2519.9499999999844</v>
      </c>
      <c r="K38" s="13">
        <f t="shared" si="13"/>
        <v>139776.30999999994</v>
      </c>
    </row>
    <row r="39" spans="1:11" x14ac:dyDescent="0.25">
      <c r="A39" s="31" t="s">
        <v>1</v>
      </c>
      <c r="B39" s="13">
        <v>690700</v>
      </c>
      <c r="C39" s="32">
        <v>3.4674999999999998</v>
      </c>
      <c r="D39" s="54">
        <v>3.5</v>
      </c>
      <c r="E39" s="13">
        <f>B39*(C39-D39)</f>
        <v>-22447.750000000135</v>
      </c>
      <c r="F39" s="37" t="s">
        <v>35</v>
      </c>
      <c r="H39" s="28"/>
      <c r="I39" s="101"/>
      <c r="J39" s="101"/>
      <c r="K39" s="28"/>
    </row>
    <row r="40" spans="1:11" x14ac:dyDescent="0.25">
      <c r="A40" s="31" t="s">
        <v>2</v>
      </c>
      <c r="B40" s="13">
        <v>69000</v>
      </c>
      <c r="C40" s="32">
        <v>3.3477999999999999</v>
      </c>
      <c r="D40" s="54">
        <v>3.27</v>
      </c>
      <c r="E40" s="13">
        <f t="shared" ref="E40:E41" si="14">B40*(C40-D40)</f>
        <v>5368.1999999999907</v>
      </c>
      <c r="F40" s="37" t="s">
        <v>36</v>
      </c>
    </row>
    <row r="41" spans="1:11" x14ac:dyDescent="0.25">
      <c r="A41" s="31" t="s">
        <v>3</v>
      </c>
      <c r="B41" s="13">
        <v>1323600</v>
      </c>
      <c r="C41" s="32">
        <v>2.9510000000000001</v>
      </c>
      <c r="D41" s="54">
        <v>2.94</v>
      </c>
      <c r="E41" s="13">
        <f t="shared" si="14"/>
        <v>14559.60000000016</v>
      </c>
      <c r="F41" s="37" t="s">
        <v>36</v>
      </c>
    </row>
    <row r="42" spans="1:11" x14ac:dyDescent="0.25">
      <c r="A42" s="31" t="s">
        <v>9</v>
      </c>
      <c r="B42" s="13"/>
      <c r="C42" s="12"/>
      <c r="D42" s="12"/>
      <c r="E42" s="13">
        <f>SUM(E39:E41)</f>
        <v>-2519.9499999999844</v>
      </c>
      <c r="F42" s="37" t="s">
        <v>35</v>
      </c>
    </row>
    <row r="43" spans="1:11" x14ac:dyDescent="0.25">
      <c r="A43" s="36"/>
      <c r="B43" s="45"/>
      <c r="C43" s="38"/>
      <c r="D43" s="38"/>
      <c r="E43" s="45"/>
      <c r="F43" s="37"/>
    </row>
  </sheetData>
  <mergeCells count="15">
    <mergeCell ref="B30:E30"/>
    <mergeCell ref="I39:J39"/>
    <mergeCell ref="H32:K32"/>
    <mergeCell ref="H33:K33"/>
    <mergeCell ref="B37:E37"/>
    <mergeCell ref="B3:E3"/>
    <mergeCell ref="F3:I3"/>
    <mergeCell ref="B13:J13"/>
    <mergeCell ref="B14:E14"/>
    <mergeCell ref="F14:I14"/>
    <mergeCell ref="K3:K4"/>
    <mergeCell ref="J3:J4"/>
    <mergeCell ref="K14:K15"/>
    <mergeCell ref="J14:J15"/>
    <mergeCell ref="H22:J22"/>
  </mergeCells>
  <pageMargins left="0.23622047244094491" right="0.23622047244094491" top="0.35433070866141736" bottom="0.35433070866141736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Normal="100" workbookViewId="0">
      <selection activeCell="H21" sqref="H21"/>
    </sheetView>
  </sheetViews>
  <sheetFormatPr baseColWidth="10" defaultColWidth="11.42578125" defaultRowHeight="15" x14ac:dyDescent="0.25"/>
  <cols>
    <col min="1" max="1" width="12.28515625" style="1" customWidth="1"/>
    <col min="2" max="2" width="12.7109375" style="1" bestFit="1" customWidth="1"/>
    <col min="3" max="3" width="12.140625" style="1" bestFit="1" customWidth="1"/>
    <col min="4" max="4" width="18.140625" style="1" bestFit="1" customWidth="1"/>
    <col min="5" max="5" width="10.85546875" style="1" bestFit="1" customWidth="1"/>
    <col min="6" max="6" width="13.7109375" style="1" customWidth="1"/>
    <col min="7" max="7" width="13.28515625" style="1" bestFit="1" customWidth="1"/>
    <col min="8" max="8" width="24.28515625" style="1" bestFit="1" customWidth="1"/>
    <col min="9" max="9" width="12.42578125" style="1" bestFit="1" customWidth="1"/>
    <col min="10" max="16384" width="11.42578125" style="1"/>
  </cols>
  <sheetData>
    <row r="1" spans="1:9" ht="15.75" x14ac:dyDescent="0.25">
      <c r="A1" s="70" t="s">
        <v>67</v>
      </c>
      <c r="B1" s="71"/>
      <c r="C1" s="71"/>
      <c r="D1" s="71"/>
      <c r="E1" s="71"/>
      <c r="F1" s="71"/>
      <c r="G1" s="71"/>
      <c r="H1" s="71"/>
      <c r="I1" s="71"/>
    </row>
    <row r="2" spans="1:9" ht="6.75" customHeight="1" x14ac:dyDescent="0.25">
      <c r="A2" s="70"/>
      <c r="B2" s="71"/>
      <c r="C2" s="71"/>
      <c r="D2" s="71"/>
      <c r="E2" s="71"/>
      <c r="F2" s="71"/>
      <c r="G2" s="71"/>
      <c r="H2" s="71"/>
      <c r="I2" s="71"/>
    </row>
    <row r="3" spans="1:9" x14ac:dyDescent="0.25">
      <c r="A3" s="104" t="s">
        <v>18</v>
      </c>
      <c r="B3" s="104"/>
      <c r="C3" s="104"/>
      <c r="D3" s="104"/>
      <c r="E3" s="104"/>
      <c r="F3" s="104"/>
      <c r="G3" s="62"/>
      <c r="H3" s="62"/>
      <c r="I3" s="62"/>
    </row>
    <row r="4" spans="1:9" ht="45" x14ac:dyDescent="0.25">
      <c r="A4" s="75" t="s">
        <v>4</v>
      </c>
      <c r="B4" s="75" t="s">
        <v>0</v>
      </c>
      <c r="C4" s="75" t="s">
        <v>14</v>
      </c>
      <c r="D4" s="75" t="s">
        <v>15</v>
      </c>
      <c r="E4" s="76" t="s">
        <v>18</v>
      </c>
      <c r="F4" s="77" t="s">
        <v>17</v>
      </c>
      <c r="G4" s="62"/>
      <c r="H4" s="62"/>
      <c r="I4" s="62"/>
    </row>
    <row r="5" spans="1:9" ht="18" x14ac:dyDescent="0.25">
      <c r="A5" s="60" t="s">
        <v>50</v>
      </c>
      <c r="B5" s="64" t="s">
        <v>75</v>
      </c>
      <c r="C5" s="64" t="s">
        <v>5</v>
      </c>
      <c r="D5" s="64" t="s">
        <v>6</v>
      </c>
      <c r="E5" s="58" t="s">
        <v>85</v>
      </c>
      <c r="F5" s="55" t="s">
        <v>19</v>
      </c>
      <c r="G5" s="62"/>
      <c r="H5" s="62"/>
      <c r="I5" s="62"/>
    </row>
    <row r="6" spans="1:9" x14ac:dyDescent="0.25">
      <c r="A6" s="57" t="s">
        <v>1</v>
      </c>
      <c r="B6" s="5">
        <v>690700</v>
      </c>
      <c r="C6" s="7">
        <v>5.3</v>
      </c>
      <c r="D6" s="7">
        <v>5.2</v>
      </c>
      <c r="E6" s="78">
        <f>B6*(C6-D6)</f>
        <v>69069.999999999753</v>
      </c>
      <c r="F6" s="58" t="s">
        <v>7</v>
      </c>
      <c r="G6" s="62"/>
      <c r="H6" s="62"/>
      <c r="I6" s="62"/>
    </row>
    <row r="7" spans="1:9" x14ac:dyDescent="0.25">
      <c r="A7" s="57" t="s">
        <v>2</v>
      </c>
      <c r="B7" s="5">
        <v>69000</v>
      </c>
      <c r="C7" s="7">
        <v>3.77</v>
      </c>
      <c r="D7" s="7">
        <v>3.7</v>
      </c>
      <c r="E7" s="78">
        <f t="shared" ref="E7:E8" si="0">B7*(C7-D7)</f>
        <v>4829.9999999999891</v>
      </c>
      <c r="F7" s="58" t="s">
        <v>7</v>
      </c>
      <c r="G7" s="62"/>
      <c r="H7" s="62"/>
      <c r="I7" s="62"/>
    </row>
    <row r="8" spans="1:9" x14ac:dyDescent="0.25">
      <c r="A8" s="57" t="s">
        <v>3</v>
      </c>
      <c r="B8" s="5">
        <v>1323600</v>
      </c>
      <c r="C8" s="7">
        <v>3.97</v>
      </c>
      <c r="D8" s="7">
        <v>3.9</v>
      </c>
      <c r="E8" s="78">
        <f t="shared" si="0"/>
        <v>92652.000000000378</v>
      </c>
      <c r="F8" s="58" t="s">
        <v>7</v>
      </c>
      <c r="G8" s="62"/>
      <c r="H8" s="62"/>
      <c r="I8" s="62"/>
    </row>
    <row r="9" spans="1:9" x14ac:dyDescent="0.25">
      <c r="A9" s="57" t="s">
        <v>9</v>
      </c>
      <c r="B9" s="5">
        <f>SUM(B6:B8)</f>
        <v>2083300</v>
      </c>
      <c r="C9" s="7"/>
      <c r="D9" s="7"/>
      <c r="E9" s="78">
        <f>SUM(E6:E8)</f>
        <v>166552.00000000012</v>
      </c>
      <c r="F9" s="58" t="s">
        <v>7</v>
      </c>
      <c r="G9" s="62"/>
      <c r="H9" s="62"/>
      <c r="I9" s="62"/>
    </row>
    <row r="10" spans="1:9" ht="10.5" customHeight="1" x14ac:dyDescent="0.25">
      <c r="A10" s="79"/>
      <c r="B10" s="19"/>
      <c r="C10" s="24"/>
      <c r="D10" s="24"/>
      <c r="E10" s="80"/>
      <c r="F10" s="81"/>
      <c r="G10" s="62"/>
      <c r="H10" s="62"/>
      <c r="I10" s="62"/>
    </row>
    <row r="11" spans="1:9" x14ac:dyDescent="0.25">
      <c r="A11" s="104" t="s">
        <v>68</v>
      </c>
      <c r="B11" s="104"/>
      <c r="C11" s="104"/>
      <c r="D11" s="104"/>
      <c r="E11" s="104"/>
      <c r="F11" s="104"/>
      <c r="G11" s="104"/>
      <c r="H11" s="104"/>
      <c r="I11" s="62"/>
    </row>
    <row r="12" spans="1:9" ht="45" x14ac:dyDescent="0.25">
      <c r="A12" s="75" t="s">
        <v>4</v>
      </c>
      <c r="B12" s="63" t="s">
        <v>0</v>
      </c>
      <c r="C12" s="63" t="s">
        <v>16</v>
      </c>
      <c r="D12" s="67" t="s">
        <v>80</v>
      </c>
      <c r="E12" s="63" t="s">
        <v>15</v>
      </c>
      <c r="F12" s="63" t="s">
        <v>44</v>
      </c>
      <c r="G12" s="67" t="s">
        <v>69</v>
      </c>
      <c r="H12" s="82" t="s">
        <v>81</v>
      </c>
      <c r="I12" s="65" t="s">
        <v>17</v>
      </c>
    </row>
    <row r="13" spans="1:9" ht="18" x14ac:dyDescent="0.25">
      <c r="A13" s="60" t="s">
        <v>50</v>
      </c>
      <c r="B13" s="64" t="s">
        <v>75</v>
      </c>
      <c r="C13" s="64" t="s">
        <v>76</v>
      </c>
      <c r="D13" s="65" t="s">
        <v>86</v>
      </c>
      <c r="E13" s="64" t="s">
        <v>6</v>
      </c>
      <c r="F13" s="55" t="s">
        <v>33</v>
      </c>
      <c r="G13" s="65" t="s">
        <v>77</v>
      </c>
      <c r="H13" s="58" t="s">
        <v>87</v>
      </c>
      <c r="I13" s="55" t="s">
        <v>19</v>
      </c>
    </row>
    <row r="14" spans="1:9" ht="33" x14ac:dyDescent="0.25">
      <c r="A14" s="62" t="s">
        <v>78</v>
      </c>
      <c r="B14" s="66"/>
      <c r="C14" s="66"/>
      <c r="D14" s="67" t="s">
        <v>88</v>
      </c>
      <c r="E14" s="57"/>
      <c r="F14" s="57"/>
      <c r="G14" s="66"/>
      <c r="H14" s="72"/>
      <c r="I14" s="60"/>
    </row>
    <row r="15" spans="1:9" x14ac:dyDescent="0.25">
      <c r="A15" s="57" t="s">
        <v>1</v>
      </c>
      <c r="B15" s="5">
        <v>690700</v>
      </c>
      <c r="C15" s="5">
        <v>736000</v>
      </c>
      <c r="D15" s="68">
        <f>C15*($B$18/$C$18)</f>
        <v>726342.39696826146</v>
      </c>
      <c r="E15" s="59">
        <v>5.2</v>
      </c>
      <c r="F15" s="59">
        <v>3.88</v>
      </c>
      <c r="G15" s="69">
        <f>E15-F15</f>
        <v>1.3200000000000003</v>
      </c>
      <c r="H15" s="78">
        <f>(B15-D15)*G15</f>
        <v>-47047.96399810513</v>
      </c>
      <c r="I15" s="58" t="s">
        <v>8</v>
      </c>
    </row>
    <row r="16" spans="1:9" x14ac:dyDescent="0.25">
      <c r="A16" s="57" t="s">
        <v>2</v>
      </c>
      <c r="B16" s="5">
        <v>69000</v>
      </c>
      <c r="C16" s="5">
        <v>75000</v>
      </c>
      <c r="D16" s="68">
        <f>C16*($B$18/$C$18)</f>
        <v>74015.869256276637</v>
      </c>
      <c r="E16" s="7">
        <v>3.7</v>
      </c>
      <c r="F16" s="7">
        <v>3.52</v>
      </c>
      <c r="G16" s="69">
        <f t="shared" ref="G16:G17" si="1">E16-F16</f>
        <v>0.18000000000000016</v>
      </c>
      <c r="H16" s="78">
        <f t="shared" ref="H16:H17" si="2">(B16-D16)*G16</f>
        <v>-902.85646612979554</v>
      </c>
      <c r="I16" s="58" t="s">
        <v>8</v>
      </c>
    </row>
    <row r="17" spans="1:9" x14ac:dyDescent="0.25">
      <c r="A17" s="57" t="s">
        <v>3</v>
      </c>
      <c r="B17" s="5">
        <v>1323600</v>
      </c>
      <c r="C17" s="5">
        <v>1300000</v>
      </c>
      <c r="D17" s="68">
        <f>C17*($B$18/$C$18)</f>
        <v>1282941.7337754618</v>
      </c>
      <c r="E17" s="7">
        <v>3.9</v>
      </c>
      <c r="F17" s="7">
        <v>3.76</v>
      </c>
      <c r="G17" s="69">
        <f t="shared" si="1"/>
        <v>0.14000000000000012</v>
      </c>
      <c r="H17" s="78">
        <f t="shared" si="2"/>
        <v>5692.1572714353542</v>
      </c>
      <c r="I17" s="58" t="s">
        <v>7</v>
      </c>
    </row>
    <row r="18" spans="1:9" x14ac:dyDescent="0.25">
      <c r="A18" s="57" t="s">
        <v>9</v>
      </c>
      <c r="B18" s="5">
        <f>SUM(B15:B17)</f>
        <v>2083300</v>
      </c>
      <c r="C18" s="5">
        <f>SUM(C15:C17)</f>
        <v>2111000</v>
      </c>
      <c r="D18" s="68">
        <f>SUM(D15:D17)</f>
        <v>2083300</v>
      </c>
      <c r="E18" s="57"/>
      <c r="F18" s="57"/>
      <c r="G18" s="57"/>
      <c r="H18" s="78">
        <f>SUM(H15:H17)</f>
        <v>-42258.66319279957</v>
      </c>
      <c r="I18" s="58" t="s">
        <v>8</v>
      </c>
    </row>
    <row r="19" spans="1:9" x14ac:dyDescent="0.25">
      <c r="A19" s="105"/>
      <c r="B19" s="105"/>
      <c r="C19" s="105"/>
      <c r="D19" s="105"/>
      <c r="E19" s="105"/>
      <c r="F19" s="62"/>
      <c r="G19" s="62"/>
      <c r="H19" s="62"/>
      <c r="I19" s="62"/>
    </row>
    <row r="20" spans="1:9" ht="45" x14ac:dyDescent="0.25">
      <c r="A20" s="75" t="s">
        <v>4</v>
      </c>
      <c r="B20" s="63" t="s">
        <v>0</v>
      </c>
      <c r="C20" s="63" t="s">
        <v>16</v>
      </c>
      <c r="D20" s="67" t="s">
        <v>80</v>
      </c>
      <c r="E20" s="63" t="s">
        <v>15</v>
      </c>
      <c r="F20" s="63" t="s">
        <v>44</v>
      </c>
      <c r="G20" s="67" t="s">
        <v>69</v>
      </c>
      <c r="H20" s="58" t="s">
        <v>71</v>
      </c>
      <c r="I20" s="65" t="s">
        <v>17</v>
      </c>
    </row>
    <row r="21" spans="1:9" ht="18" x14ac:dyDescent="0.25">
      <c r="A21" s="60" t="s">
        <v>50</v>
      </c>
      <c r="B21" s="64" t="s">
        <v>75</v>
      </c>
      <c r="C21" s="64" t="s">
        <v>76</v>
      </c>
      <c r="D21" s="65" t="s">
        <v>79</v>
      </c>
      <c r="E21" s="64" t="s">
        <v>6</v>
      </c>
      <c r="F21" s="55" t="s">
        <v>33</v>
      </c>
      <c r="G21" s="65" t="s">
        <v>77</v>
      </c>
      <c r="H21" s="58" t="s">
        <v>89</v>
      </c>
      <c r="I21" s="55" t="s">
        <v>19</v>
      </c>
    </row>
    <row r="22" spans="1:9" ht="33" x14ac:dyDescent="0.25">
      <c r="A22" s="62" t="s">
        <v>78</v>
      </c>
      <c r="B22" s="66"/>
      <c r="C22" s="66"/>
      <c r="D22" s="67" t="s">
        <v>88</v>
      </c>
      <c r="E22" s="57"/>
      <c r="F22" s="57"/>
      <c r="G22" s="66"/>
      <c r="H22" s="66"/>
      <c r="I22" s="57"/>
    </row>
    <row r="23" spans="1:9" x14ac:dyDescent="0.25">
      <c r="A23" s="57" t="s">
        <v>1</v>
      </c>
      <c r="B23" s="5">
        <v>690700</v>
      </c>
      <c r="C23" s="5">
        <v>736000</v>
      </c>
      <c r="D23" s="68">
        <f>C23*($B$26/$C$26)</f>
        <v>726342.39696826146</v>
      </c>
      <c r="E23" s="59">
        <v>5.2</v>
      </c>
      <c r="F23" s="59">
        <v>3.88</v>
      </c>
      <c r="G23" s="69">
        <f>E23-F23</f>
        <v>1.3200000000000003</v>
      </c>
      <c r="H23" s="78">
        <f>(D23-C23)*G23</f>
        <v>-12748.036001894881</v>
      </c>
      <c r="I23" s="58" t="s">
        <v>8</v>
      </c>
    </row>
    <row r="24" spans="1:9" x14ac:dyDescent="0.25">
      <c r="A24" s="57" t="s">
        <v>2</v>
      </c>
      <c r="B24" s="5">
        <v>69000</v>
      </c>
      <c r="C24" s="5">
        <v>75000</v>
      </c>
      <c r="D24" s="68">
        <f>C24*($B$26/$C$26)</f>
        <v>74015.869256276637</v>
      </c>
      <c r="E24" s="7">
        <v>3.7</v>
      </c>
      <c r="F24" s="7">
        <v>3.52</v>
      </c>
      <c r="G24" s="69">
        <f t="shared" ref="G24:G25" si="3">E24-F24</f>
        <v>0.18000000000000016</v>
      </c>
      <c r="H24" s="78">
        <f t="shared" ref="H24:H25" si="4">(D24-C24)*G24</f>
        <v>-177.14353387020543</v>
      </c>
      <c r="I24" s="58" t="s">
        <v>8</v>
      </c>
    </row>
    <row r="25" spans="1:9" x14ac:dyDescent="0.25">
      <c r="A25" s="57" t="s">
        <v>3</v>
      </c>
      <c r="B25" s="5">
        <v>1323600</v>
      </c>
      <c r="C25" s="5">
        <v>1300000</v>
      </c>
      <c r="D25" s="68">
        <f>C25*($B$26/$C$26)</f>
        <v>1282941.7337754618</v>
      </c>
      <c r="E25" s="7">
        <v>3.9</v>
      </c>
      <c r="F25" s="7">
        <v>3.76</v>
      </c>
      <c r="G25" s="69">
        <f t="shared" si="3"/>
        <v>0.14000000000000012</v>
      </c>
      <c r="H25" s="78">
        <f t="shared" si="4"/>
        <v>-2388.1572714353515</v>
      </c>
      <c r="I25" s="58" t="s">
        <v>8</v>
      </c>
    </row>
    <row r="26" spans="1:9" x14ac:dyDescent="0.25">
      <c r="A26" s="57" t="s">
        <v>9</v>
      </c>
      <c r="B26" s="5">
        <f>SUM(B23:B25)</f>
        <v>2083300</v>
      </c>
      <c r="C26" s="5">
        <f>SUM(C23:C25)</f>
        <v>2111000</v>
      </c>
      <c r="D26" s="68">
        <f>SUM(D23:D25)</f>
        <v>2083300</v>
      </c>
      <c r="E26" s="57"/>
      <c r="F26" s="57"/>
      <c r="G26" s="57"/>
      <c r="H26" s="78">
        <f>SUM(H23:H25)</f>
        <v>-15313.336807200438</v>
      </c>
      <c r="I26" s="58" t="s">
        <v>8</v>
      </c>
    </row>
    <row r="27" spans="1:9" x14ac:dyDescent="0.25">
      <c r="A27" s="62"/>
      <c r="B27" s="62"/>
      <c r="C27" s="62"/>
      <c r="D27" s="62"/>
      <c r="E27" s="62"/>
      <c r="F27" s="62"/>
      <c r="G27" s="62"/>
      <c r="H27" s="62"/>
      <c r="I27" s="62"/>
    </row>
    <row r="28" spans="1:9" x14ac:dyDescent="0.25">
      <c r="A28" s="106" t="s">
        <v>82</v>
      </c>
      <c r="B28" s="106"/>
      <c r="C28" s="106"/>
      <c r="D28" s="106"/>
      <c r="E28" s="62"/>
      <c r="F28" s="62"/>
      <c r="G28" s="62"/>
      <c r="H28" s="62"/>
      <c r="I28" s="62"/>
    </row>
    <row r="29" spans="1:9" ht="30" x14ac:dyDescent="0.25">
      <c r="A29" s="62"/>
      <c r="B29" s="73" t="s">
        <v>18</v>
      </c>
      <c r="C29" s="74" t="s">
        <v>70</v>
      </c>
      <c r="D29" s="83" t="s">
        <v>71</v>
      </c>
      <c r="E29" s="65" t="s">
        <v>83</v>
      </c>
      <c r="F29" s="62" t="s">
        <v>84</v>
      </c>
      <c r="G29" s="62"/>
      <c r="H29" s="62"/>
      <c r="I29" s="62"/>
    </row>
    <row r="30" spans="1:9" x14ac:dyDescent="0.25">
      <c r="A30" s="57" t="s">
        <v>1</v>
      </c>
      <c r="B30" s="5">
        <f>E6</f>
        <v>69069.999999999753</v>
      </c>
      <c r="C30" s="5">
        <f>H15</f>
        <v>-47047.96399810513</v>
      </c>
      <c r="D30" s="5">
        <f>H23</f>
        <v>-12748.036001894881</v>
      </c>
      <c r="E30" s="56">
        <f>SUM(B30:D30)</f>
        <v>9273.9999999997417</v>
      </c>
      <c r="F30" s="62"/>
      <c r="G30" s="62"/>
      <c r="H30" s="62"/>
      <c r="I30" s="62"/>
    </row>
    <row r="31" spans="1:9" x14ac:dyDescent="0.25">
      <c r="A31" s="57" t="s">
        <v>2</v>
      </c>
      <c r="B31" s="5">
        <f t="shared" ref="B31:B32" si="5">E7</f>
        <v>4829.9999999999891</v>
      </c>
      <c r="C31" s="5">
        <f t="shared" ref="C31:C32" si="6">H16</f>
        <v>-902.85646612979554</v>
      </c>
      <c r="D31" s="5">
        <f t="shared" ref="D31:D32" si="7">H24</f>
        <v>-177.14353387020543</v>
      </c>
      <c r="E31" s="56">
        <f t="shared" ref="E31:E32" si="8">SUM(B31:D31)</f>
        <v>3749.9999999999882</v>
      </c>
      <c r="F31" s="62"/>
      <c r="G31" s="62"/>
      <c r="H31" s="62"/>
      <c r="I31" s="62"/>
    </row>
    <row r="32" spans="1:9" x14ac:dyDescent="0.25">
      <c r="A32" s="57" t="s">
        <v>3</v>
      </c>
      <c r="B32" s="5">
        <f t="shared" si="5"/>
        <v>92652.000000000378</v>
      </c>
      <c r="C32" s="5">
        <f t="shared" si="6"/>
        <v>5692.1572714353542</v>
      </c>
      <c r="D32" s="5">
        <f t="shared" si="7"/>
        <v>-2388.1572714353515</v>
      </c>
      <c r="E32" s="56">
        <f t="shared" si="8"/>
        <v>95956.000000000378</v>
      </c>
      <c r="F32" s="62"/>
      <c r="G32" s="62"/>
      <c r="H32" s="62"/>
      <c r="I32" s="62"/>
    </row>
    <row r="33" spans="1:9" x14ac:dyDescent="0.25">
      <c r="A33" s="57" t="s">
        <v>9</v>
      </c>
      <c r="B33" s="5">
        <f>SUM(B30:B32)</f>
        <v>166552.00000000012</v>
      </c>
      <c r="C33" s="5">
        <f t="shared" ref="C33:E33" si="9">SUM(C30:C32)</f>
        <v>-42258.66319279957</v>
      </c>
      <c r="D33" s="5">
        <f t="shared" si="9"/>
        <v>-15313.336807200438</v>
      </c>
      <c r="E33" s="56">
        <f t="shared" si="9"/>
        <v>108980.00000000012</v>
      </c>
      <c r="F33" s="62"/>
      <c r="G33" s="62"/>
      <c r="H33" s="62"/>
      <c r="I33" s="62"/>
    </row>
    <row r="34" spans="1:9" x14ac:dyDescent="0.25">
      <c r="A34" s="62"/>
      <c r="B34" s="62"/>
      <c r="C34" s="62"/>
      <c r="D34" s="62"/>
      <c r="E34" s="62"/>
      <c r="F34" s="62"/>
      <c r="G34" s="62"/>
      <c r="H34" s="62"/>
      <c r="I34" s="62"/>
    </row>
  </sheetData>
  <mergeCells count="4">
    <mergeCell ref="A11:H11"/>
    <mergeCell ref="A19:E19"/>
    <mergeCell ref="A28:D28"/>
    <mergeCell ref="A3:F3"/>
  </mergeCells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/>
  </sheetViews>
  <sheetFormatPr baseColWidth="10" defaultRowHeight="15" x14ac:dyDescent="0.25"/>
  <cols>
    <col min="1" max="1" width="11.5703125" style="1" bestFit="1" customWidth="1"/>
    <col min="2" max="2" width="7" style="1" customWidth="1"/>
    <col min="3" max="3" width="17.7109375" style="1" bestFit="1" customWidth="1"/>
    <col min="4" max="4" width="7.28515625" style="1" customWidth="1"/>
    <col min="5" max="5" width="14.140625" style="1" bestFit="1" customWidth="1"/>
    <col min="6" max="6" width="14.5703125" style="1" bestFit="1" customWidth="1"/>
    <col min="7" max="7" width="21.5703125" style="1" bestFit="1" customWidth="1"/>
    <col min="8" max="8" width="21.42578125" style="1" bestFit="1" customWidth="1"/>
    <col min="9" max="10" width="23.140625" style="1" bestFit="1" customWidth="1"/>
    <col min="11" max="16384" width="11.42578125" style="1"/>
  </cols>
  <sheetData>
    <row r="1" spans="1:10" x14ac:dyDescent="0.25">
      <c r="A1" s="10"/>
      <c r="B1" s="10"/>
      <c r="C1" s="10"/>
      <c r="D1" s="10"/>
      <c r="E1" s="10"/>
      <c r="F1" s="61" t="s">
        <v>90</v>
      </c>
      <c r="G1" s="36"/>
      <c r="H1" s="10"/>
      <c r="I1" s="10"/>
      <c r="J1" s="10"/>
    </row>
    <row r="2" spans="1:10" x14ac:dyDescent="0.25">
      <c r="A2" s="10"/>
      <c r="B2" s="10"/>
      <c r="C2" s="10"/>
      <c r="D2" s="10"/>
      <c r="E2" s="10"/>
      <c r="F2" s="84">
        <v>139776</v>
      </c>
      <c r="G2" s="33"/>
      <c r="H2" s="10"/>
      <c r="I2" s="10"/>
      <c r="J2" s="10"/>
    </row>
    <row r="3" spans="1:10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5" customHeight="1" x14ac:dyDescent="0.25">
      <c r="A4" s="10"/>
      <c r="B4" s="10"/>
      <c r="C4" s="61" t="s">
        <v>83</v>
      </c>
      <c r="D4" s="34"/>
      <c r="E4" s="10"/>
      <c r="F4" s="107" t="s">
        <v>65</v>
      </c>
      <c r="G4" s="36"/>
      <c r="H4" s="61" t="s">
        <v>64</v>
      </c>
      <c r="I4" s="36"/>
      <c r="J4" s="36"/>
    </row>
    <row r="5" spans="1:10" ht="15" customHeight="1" x14ac:dyDescent="0.25">
      <c r="A5" s="10"/>
      <c r="B5" s="10"/>
      <c r="C5" s="84">
        <v>108980</v>
      </c>
      <c r="D5" s="85"/>
      <c r="E5" s="10"/>
      <c r="F5" s="107"/>
      <c r="G5" s="36"/>
      <c r="H5" s="84">
        <v>-30796</v>
      </c>
      <c r="I5" s="33"/>
      <c r="J5" s="33"/>
    </row>
    <row r="6" spans="1:10" ht="1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5" customHeight="1" x14ac:dyDescent="0.25">
      <c r="A8" s="61" t="s">
        <v>18</v>
      </c>
      <c r="B8" s="107" t="s">
        <v>66</v>
      </c>
      <c r="C8" s="61" t="s">
        <v>70</v>
      </c>
      <c r="D8" s="107" t="s">
        <v>66</v>
      </c>
      <c r="E8" s="61" t="s">
        <v>71</v>
      </c>
      <c r="F8" s="10"/>
      <c r="G8" s="86" t="s">
        <v>61</v>
      </c>
      <c r="H8" s="107" t="s">
        <v>66</v>
      </c>
      <c r="I8" s="87" t="s">
        <v>60</v>
      </c>
    </row>
    <row r="9" spans="1:10" x14ac:dyDescent="0.25">
      <c r="A9" s="84">
        <v>166552</v>
      </c>
      <c r="B9" s="107"/>
      <c r="C9" s="84">
        <v>-42259</v>
      </c>
      <c r="D9" s="107"/>
      <c r="E9" s="84">
        <v>-15313</v>
      </c>
      <c r="F9" s="10"/>
      <c r="G9" s="84">
        <v>-28276</v>
      </c>
      <c r="H9" s="107"/>
      <c r="I9" s="84">
        <v>-2520</v>
      </c>
    </row>
  </sheetData>
  <mergeCells count="4">
    <mergeCell ref="B8:B9"/>
    <mergeCell ref="D8:D9"/>
    <mergeCell ref="H8:H9"/>
    <mergeCell ref="F4:F5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/>
  </sheetViews>
  <sheetFormatPr baseColWidth="10" defaultRowHeight="15" x14ac:dyDescent="0.25"/>
  <cols>
    <col min="1" max="1" width="12.42578125" style="1" customWidth="1"/>
    <col min="2" max="2" width="7" style="1" customWidth="1"/>
    <col min="3" max="3" width="20.5703125" style="1" bestFit="1" customWidth="1"/>
    <col min="4" max="4" width="7.28515625" style="1" customWidth="1"/>
    <col min="5" max="5" width="20.85546875" style="1" bestFit="1" customWidth="1"/>
    <col min="6" max="6" width="15.7109375" style="1" bestFit="1" customWidth="1"/>
    <col min="7" max="7" width="16.7109375" style="1" customWidth="1"/>
    <col min="8" max="8" width="16.42578125" style="1" customWidth="1"/>
    <col min="9" max="9" width="16.140625" style="1" customWidth="1"/>
    <col min="10" max="10" width="23.140625" style="1" bestFit="1" customWidth="1"/>
    <col min="11" max="16384" width="11.42578125" style="1"/>
  </cols>
  <sheetData>
    <row r="1" spans="1:10" x14ac:dyDescent="0.25">
      <c r="A1" s="10"/>
      <c r="B1" s="10"/>
      <c r="C1" s="10"/>
      <c r="D1" s="10"/>
      <c r="E1" s="10"/>
      <c r="F1" s="92" t="s">
        <v>90</v>
      </c>
      <c r="G1" s="36"/>
      <c r="H1" s="10"/>
      <c r="I1" s="10"/>
      <c r="J1" s="10"/>
    </row>
    <row r="2" spans="1:10" x14ac:dyDescent="0.25">
      <c r="A2" s="10"/>
      <c r="B2" s="10"/>
      <c r="C2" s="10"/>
      <c r="D2" s="10"/>
      <c r="E2" s="10"/>
      <c r="F2" s="84" t="s">
        <v>97</v>
      </c>
      <c r="G2" s="33"/>
      <c r="H2" s="10"/>
      <c r="I2" s="10"/>
      <c r="J2" s="10"/>
    </row>
    <row r="3" spans="1:10" ht="24.95" customHeight="1" x14ac:dyDescent="0.25">
      <c r="A3" s="10"/>
      <c r="B3" s="10"/>
      <c r="D3" s="10"/>
      <c r="E3" s="10"/>
      <c r="F3" s="10"/>
      <c r="G3" s="10"/>
      <c r="I3" s="10"/>
      <c r="J3" s="10"/>
    </row>
    <row r="4" spans="1:10" ht="38.25" customHeight="1" x14ac:dyDescent="0.25">
      <c r="A4" s="108" t="s">
        <v>93</v>
      </c>
      <c r="B4" s="109"/>
      <c r="C4" s="90" t="s">
        <v>83</v>
      </c>
      <c r="D4" s="34"/>
      <c r="E4" s="10"/>
      <c r="F4" s="107" t="s">
        <v>65</v>
      </c>
      <c r="G4" s="109" t="s">
        <v>94</v>
      </c>
      <c r="H4" s="91" t="s">
        <v>64</v>
      </c>
      <c r="I4" s="36"/>
      <c r="J4" s="36"/>
    </row>
    <row r="5" spans="1:10" ht="29.25" customHeight="1" x14ac:dyDescent="0.25">
      <c r="A5" s="108"/>
      <c r="B5" s="109"/>
      <c r="C5" s="84" t="s">
        <v>91</v>
      </c>
      <c r="D5" s="85"/>
      <c r="E5" s="10"/>
      <c r="F5" s="107"/>
      <c r="G5" s="109"/>
      <c r="H5" s="84" t="s">
        <v>92</v>
      </c>
      <c r="I5" s="33"/>
      <c r="J5" s="33"/>
    </row>
    <row r="6" spans="1:10" ht="24.95" customHeight="1" x14ac:dyDescent="0.25">
      <c r="A6" s="10"/>
      <c r="B6" s="89"/>
      <c r="D6" s="85"/>
      <c r="E6" s="10"/>
      <c r="F6" s="88"/>
      <c r="I6" s="33"/>
      <c r="J6" s="33"/>
    </row>
    <row r="7" spans="1:10" ht="27" customHeight="1" x14ac:dyDescent="0.25">
      <c r="A7" s="92" t="s">
        <v>18</v>
      </c>
      <c r="B7" s="107" t="s">
        <v>66</v>
      </c>
      <c r="C7" s="92" t="s">
        <v>70</v>
      </c>
      <c r="D7" s="107" t="s">
        <v>66</v>
      </c>
      <c r="E7" s="92" t="s">
        <v>71</v>
      </c>
      <c r="F7" s="10"/>
      <c r="G7" s="93" t="s">
        <v>61</v>
      </c>
      <c r="H7" s="107" t="s">
        <v>66</v>
      </c>
      <c r="I7" s="93" t="s">
        <v>60</v>
      </c>
    </row>
    <row r="8" spans="1:10" x14ac:dyDescent="0.25">
      <c r="A8" s="84" t="s">
        <v>99</v>
      </c>
      <c r="B8" s="107"/>
      <c r="C8" s="84" t="s">
        <v>98</v>
      </c>
      <c r="D8" s="107"/>
      <c r="E8" s="84" t="s">
        <v>100</v>
      </c>
      <c r="F8" s="10"/>
      <c r="G8" s="84" t="s">
        <v>95</v>
      </c>
      <c r="H8" s="107"/>
      <c r="I8" s="84" t="s">
        <v>96</v>
      </c>
    </row>
  </sheetData>
  <mergeCells count="6">
    <mergeCell ref="F4:F5"/>
    <mergeCell ref="B7:B8"/>
    <mergeCell ref="D7:D8"/>
    <mergeCell ref="H7:H8"/>
    <mergeCell ref="A4:B5"/>
    <mergeCell ref="G4:G5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Sujet LFF</vt:lpstr>
      <vt:lpstr>Ecart sur résutat</vt:lpstr>
      <vt:lpstr>Niveau 2</vt:lpstr>
      <vt:lpstr>Schéma récapitulatif</vt:lpstr>
      <vt:lpstr>Schéma - Généralisation</vt:lpstr>
    </vt:vector>
  </TitlesOfParts>
  <Company>Lycée Rabelais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Macorps</dc:creator>
  <cp:lastModifiedBy>Jean-Paul Macorps</cp:lastModifiedBy>
  <cp:lastPrinted>2020-05-02T11:52:26Z</cp:lastPrinted>
  <dcterms:created xsi:type="dcterms:W3CDTF">2020-04-27T09:03:09Z</dcterms:created>
  <dcterms:modified xsi:type="dcterms:W3CDTF">2020-05-03T17:53:46Z</dcterms:modified>
</cp:coreProperties>
</file>