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STMG_GF_2014_2015\Projet_sol_ex_dantant\"/>
    </mc:Choice>
  </mc:AlternateContent>
  <bookViews>
    <workbookView xWindow="945" yWindow="870" windowWidth="14310" windowHeight="5490" activeTab="1"/>
  </bookViews>
  <sheets>
    <sheet name="Balance" sheetId="1" r:id="rId1"/>
    <sheet name="Variabilité" sheetId="3" r:id="rId2"/>
    <sheet name="LivrePaye" sheetId="4" r:id="rId3"/>
    <sheet name="Tableaux amort" sheetId="2" r:id="rId4"/>
  </sheets>
  <definedNames>
    <definedName name="Balance" localSheetId="2">#REF!</definedName>
    <definedName name="Balance">Balance!$1:$1048576</definedName>
    <definedName name="Immo1" localSheetId="2">#REF!</definedName>
    <definedName name="Immo1">'Tableaux amort'!$C$3:$H$42</definedName>
    <definedName name="Immo2" localSheetId="2">#REF!</definedName>
    <definedName name="Immo2">'Tableaux amort'!$C$47:$H$50</definedName>
    <definedName name="Immo3" localSheetId="2">#REF!</definedName>
    <definedName name="Immo3">'Tableaux amort'!$C$55:$H$64</definedName>
    <definedName name="Immo4" localSheetId="2">#REF!</definedName>
    <definedName name="Immo4">'Tableaux amort'!$C$69:$H$72</definedName>
    <definedName name="Immo5" localSheetId="2">#REF!</definedName>
    <definedName name="Immo5">'Tableaux amort'!$C$77:$H$81</definedName>
    <definedName name="LivrePaye">LivrePaye!$C:$H</definedName>
    <definedName name="_xlnm.Print_Area" localSheetId="2">LivrePaye!$A$1:$Y$58</definedName>
  </definedNames>
  <calcPr calcId="152511"/>
</workbook>
</file>

<file path=xl/calcChain.xml><?xml version="1.0" encoding="utf-8"?>
<calcChain xmlns="http://schemas.openxmlformats.org/spreadsheetml/2006/main">
  <c r="D40" i="3" l="1"/>
  <c r="E46" i="3" l="1"/>
  <c r="E24" i="3"/>
  <c r="E25" i="3"/>
  <c r="E26" i="3"/>
  <c r="E23" i="3"/>
  <c r="E14" i="3"/>
  <c r="E15" i="3"/>
  <c r="E13" i="3"/>
  <c r="D16" i="3"/>
  <c r="D36" i="3"/>
  <c r="F36" i="3" s="1"/>
  <c r="D35" i="3"/>
  <c r="F35" i="3" s="1"/>
  <c r="J20" i="1"/>
  <c r="J21" i="1"/>
  <c r="F37" i="3" l="1"/>
  <c r="J22" i="1"/>
  <c r="C8" i="3"/>
  <c r="C28" i="3" l="1"/>
  <c r="D28" i="3" s="1"/>
  <c r="D44" i="3" l="1"/>
  <c r="F44" i="3" s="1"/>
  <c r="D43" i="3"/>
  <c r="F43" i="3" s="1"/>
  <c r="D42" i="3"/>
  <c r="F42" i="3" s="1"/>
  <c r="D41" i="3"/>
  <c r="F41" i="3" s="1"/>
  <c r="F40" i="3"/>
  <c r="C3" i="3"/>
  <c r="C46" i="3"/>
  <c r="D46" i="3" s="1"/>
  <c r="F46" i="3" s="1"/>
  <c r="C24" i="3"/>
  <c r="D24" i="3" s="1"/>
  <c r="F24" i="3" s="1"/>
  <c r="C25" i="3"/>
  <c r="D25" i="3" s="1"/>
  <c r="F25" i="3" s="1"/>
  <c r="C26" i="3"/>
  <c r="D26" i="3" s="1"/>
  <c r="F26" i="3" s="1"/>
  <c r="C27" i="3"/>
  <c r="D27" i="3" s="1"/>
  <c r="C29" i="3"/>
  <c r="D29" i="3" s="1"/>
  <c r="C30" i="3"/>
  <c r="D30" i="3" s="1"/>
  <c r="C31" i="3"/>
  <c r="D31" i="3" s="1"/>
  <c r="C32" i="3"/>
  <c r="D32" i="3" s="1"/>
  <c r="C33" i="3"/>
  <c r="D33" i="3" s="1"/>
  <c r="C38" i="3"/>
  <c r="C23" i="3"/>
  <c r="D23" i="3" s="1"/>
  <c r="F23" i="3" s="1"/>
  <c r="C14" i="3"/>
  <c r="D14" i="3" s="1"/>
  <c r="F14" i="3" s="1"/>
  <c r="C15" i="3"/>
  <c r="D15" i="3" s="1"/>
  <c r="F15" i="3" s="1"/>
  <c r="C16" i="3"/>
  <c r="C13" i="3"/>
  <c r="D13" i="3" s="1"/>
  <c r="F13" i="3" s="1"/>
  <c r="F16" i="3"/>
  <c r="F9" i="3"/>
  <c r="F11" i="3" s="1"/>
  <c r="D5" i="3"/>
  <c r="D6" i="3"/>
  <c r="D4" i="3"/>
  <c r="F48" i="3" l="1"/>
  <c r="F45" i="3"/>
  <c r="F18" i="3"/>
  <c r="F20" i="3" s="1"/>
  <c r="F53" i="3" s="1"/>
  <c r="F50" i="3" l="1"/>
  <c r="F56" i="3"/>
</calcChain>
</file>

<file path=xl/comments1.xml><?xml version="1.0" encoding="utf-8"?>
<comments xmlns="http://schemas.openxmlformats.org/spreadsheetml/2006/main">
  <authors>
    <author>ADMIN</author>
  </authors>
  <commentList>
    <comment ref="G13" authorId="0" shapeId="0">
      <text>
        <r>
          <rPr>
            <b/>
            <sz val="9"/>
            <color indexed="81"/>
            <rFont val="Tahoma"/>
            <family val="2"/>
          </rPr>
          <t xml:space="preserve">Voir document associé à l'écriture dans le module comptable (100 transports de solex à 10€) en 2016.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19" authorId="0" shapeId="0">
      <text>
        <r>
          <rPr>
            <b/>
            <sz val="9"/>
            <color indexed="81"/>
            <rFont val="Tahoma"/>
            <family val="2"/>
          </rPr>
          <t>Extrait de la feuille LivrePaye.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25" authorId="0" shapeId="0">
      <text>
        <r>
          <rPr>
            <b/>
            <sz val="9"/>
            <color indexed="81"/>
            <rFont val="Tahoma"/>
            <family val="2"/>
          </rPr>
          <t>Immos 1, 2 et 3 : 20%
Immos 4 et 5 : 100%</t>
        </r>
      </text>
    </comment>
    <comment ref="F27" authorId="0" shapeId="0">
      <text>
        <r>
          <rPr>
            <b/>
            <sz val="9"/>
            <color indexed="81"/>
            <rFont val="Tahoma"/>
            <family val="2"/>
          </rPr>
          <t>Impôts sur les bénéfices : hors résultat courant avant impôts.
Ne pas en tenir compte pour l'analyse par variabilité.</t>
        </r>
      </text>
    </comment>
    <comment ref="H28" authorId="0" shapeId="0">
      <text>
        <r>
          <rPr>
            <b/>
            <sz val="9"/>
            <color indexed="81"/>
            <rFont val="Tahoma"/>
            <family val="2"/>
          </rPr>
          <t>12 prestations à 20,83 € HT + 40 prestations à 50 € HT + 82 prestations à 75 € HT pour l'année 2016.</t>
        </r>
      </text>
    </comment>
    <comment ref="H35" authorId="0" shapeId="0">
      <text>
        <r>
          <rPr>
            <b/>
            <sz val="9"/>
            <color indexed="81"/>
            <rFont val="Tahoma"/>
            <family val="2"/>
          </rPr>
          <t>100 transports de solex à 35€ en 2016.</t>
        </r>
      </text>
    </comment>
  </commentList>
</comments>
</file>

<file path=xl/comments2.xml><?xml version="1.0" encoding="utf-8"?>
<comments xmlns="http://schemas.openxmlformats.org/spreadsheetml/2006/main">
  <authors>
    <author>ADMIN</author>
  </authors>
  <commentList>
    <comment ref="F9" authorId="0" shapeId="0">
      <text>
        <r>
          <rPr>
            <b/>
            <sz val="9"/>
            <color indexed="81"/>
            <rFont val="Tahoma"/>
            <family val="2"/>
          </rPr>
          <t>100 transports de solex à 35€ en 2016.</t>
        </r>
      </text>
    </comment>
    <comment ref="F16" authorId="0" shapeId="0">
      <text>
        <r>
          <rPr>
            <b/>
            <sz val="9"/>
            <color indexed="81"/>
            <rFont val="Tahoma"/>
            <family val="2"/>
          </rPr>
          <t xml:space="preserve">Voir document associé à l'écriture dans le module comptable (100 transports de solex à 10€) en 2016.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37" authorId="0" shapeId="0">
      <text>
        <r>
          <rPr>
            <b/>
            <sz val="9"/>
            <color indexed="81"/>
            <rFont val="Tahoma"/>
            <family val="2"/>
          </rPr>
          <t>Coût salarial de M. Dupont (80 %).</t>
        </r>
      </text>
    </comment>
    <comment ref="F45" authorId="0" shapeId="0">
      <text>
        <r>
          <rPr>
            <b/>
            <sz val="9"/>
            <color indexed="81"/>
            <rFont val="Tahoma"/>
            <family val="2"/>
          </rPr>
          <t>Immos 1, 2 et 3 : 20%
Immos 4 et 5 : 100%</t>
        </r>
      </text>
    </comment>
  </commentList>
</comments>
</file>

<file path=xl/sharedStrings.xml><?xml version="1.0" encoding="utf-8"?>
<sst xmlns="http://schemas.openxmlformats.org/spreadsheetml/2006/main" count="266" uniqueCount="199">
  <si>
    <t>Compte</t>
  </si>
  <si>
    <t>6037</t>
  </si>
  <si>
    <t>60611</t>
  </si>
  <si>
    <t>6064</t>
  </si>
  <si>
    <t>6071</t>
  </si>
  <si>
    <t>6072</t>
  </si>
  <si>
    <t>6073</t>
  </si>
  <si>
    <t>6074</t>
  </si>
  <si>
    <t>6075</t>
  </si>
  <si>
    <t>608</t>
  </si>
  <si>
    <t>6135</t>
  </si>
  <si>
    <t>6241</t>
  </si>
  <si>
    <t>6242</t>
  </si>
  <si>
    <t>6261</t>
  </si>
  <si>
    <t>6262</t>
  </si>
  <si>
    <t>627</t>
  </si>
  <si>
    <t>6411</t>
  </si>
  <si>
    <t>6413</t>
  </si>
  <si>
    <t>6451</t>
  </si>
  <si>
    <t>6453</t>
  </si>
  <si>
    <t>6454</t>
  </si>
  <si>
    <t>6455</t>
  </si>
  <si>
    <t>658</t>
  </si>
  <si>
    <t>68112</t>
  </si>
  <si>
    <t>6817</t>
  </si>
  <si>
    <t>6951</t>
  </si>
  <si>
    <t>706</t>
  </si>
  <si>
    <t>707</t>
  </si>
  <si>
    <t>7071</t>
  </si>
  <si>
    <t>7072</t>
  </si>
  <si>
    <t>7073</t>
  </si>
  <si>
    <t>7074</t>
  </si>
  <si>
    <t>7075</t>
  </si>
  <si>
    <t>7085</t>
  </si>
  <si>
    <t>758</t>
  </si>
  <si>
    <t>Intitulé du compte général</t>
  </si>
  <si>
    <t>Variation des stocks de marchandises</t>
  </si>
  <si>
    <t>Electricité, Essence, Gaz</t>
  </si>
  <si>
    <t>Fournitures administatives</t>
  </si>
  <si>
    <t>Achats carburation</t>
  </si>
  <si>
    <t>Achats Allumage</t>
  </si>
  <si>
    <t>Achats compteurs et accessoires</t>
  </si>
  <si>
    <t>Achats cablage</t>
  </si>
  <si>
    <t>Achat éclairage</t>
  </si>
  <si>
    <t>Frais accessoires incorporés aux achats</t>
  </si>
  <si>
    <t>Locations mobilières</t>
  </si>
  <si>
    <t>Transports sur achats</t>
  </si>
  <si>
    <t>Transports sur ventes</t>
  </si>
  <si>
    <t>Frais de télécommunications</t>
  </si>
  <si>
    <t>Frais postaux</t>
  </si>
  <si>
    <t>Services bancaires et assimilés</t>
  </si>
  <si>
    <t>Salaires, appointements</t>
  </si>
  <si>
    <t>Primes et gratifications</t>
  </si>
  <si>
    <t>Cotisations à l'URSSAF</t>
  </si>
  <si>
    <t>Cotisations aux caisses de retraites</t>
  </si>
  <si>
    <t>cotisations aux ASSEDIC</t>
  </si>
  <si>
    <t>Compte de cotisation</t>
  </si>
  <si>
    <t>Charges diverses de gestion courante</t>
  </si>
  <si>
    <t>Compte de dotation</t>
  </si>
  <si>
    <t>Impôts dus en France</t>
  </si>
  <si>
    <t>Prestations de services</t>
  </si>
  <si>
    <t>Ventes de marchandises</t>
  </si>
  <si>
    <t>Ventes carburation</t>
  </si>
  <si>
    <t>Ventes allumages</t>
  </si>
  <si>
    <t>Ventes compteurs et accessoires</t>
  </si>
  <si>
    <t>Vente cablage</t>
  </si>
  <si>
    <t>Vente éclairage</t>
  </si>
  <si>
    <t>Ports et frais accessoires facturés</t>
  </si>
  <si>
    <t>Produits divers de gestion courante</t>
  </si>
  <si>
    <t>Débit</t>
  </si>
  <si>
    <t>Crédit</t>
  </si>
  <si>
    <t>Variables</t>
  </si>
  <si>
    <t>Fixes</t>
  </si>
  <si>
    <t>Dotations aux dépréciations des actifs circulants</t>
  </si>
  <si>
    <t>Voir tableaux amort</t>
  </si>
  <si>
    <t>Code: IM000005 (Somme Dotation économique : 2 400,00), (Somme Dotation fiscale : 2 400,00)</t>
  </si>
  <si>
    <t>Code: IM000004 (Somme Dotation économique : 1 200,00), (Somme Dotation fiscale : 1 200,00)</t>
  </si>
  <si>
    <t>Code: IM000003 (Somme Dotation économique : 3 000,00), (Somme Dotation fiscale : 3 000,00)</t>
  </si>
  <si>
    <t>Code: IM000002 (Somme Dotation économique : 2 500,00), (Somme Dotation fiscale : 2 500,00)</t>
  </si>
  <si>
    <t>Code: IM000001 (Somme Dotation économique : 75 000,00), (Somme Dotation fiscale : 75 000,00)</t>
  </si>
  <si>
    <t>Dotation fiscale</t>
  </si>
  <si>
    <t>Base amortissable fiscale</t>
  </si>
  <si>
    <t>Valeur nette comptable économique</t>
  </si>
  <si>
    <t>Dotation économique</t>
  </si>
  <si>
    <t>Base amortissable économique</t>
  </si>
  <si>
    <t>Date de fin de la période</t>
  </si>
  <si>
    <t>Date de début de la période</t>
  </si>
  <si>
    <t>Négligeable</t>
  </si>
  <si>
    <t>Sans objet</t>
  </si>
  <si>
    <t>Q</t>
  </si>
  <si>
    <t>PU</t>
  </si>
  <si>
    <t>Montant</t>
  </si>
  <si>
    <t>Extrait balance</t>
  </si>
  <si>
    <t>CA</t>
  </si>
  <si>
    <t>Chiffre d'affaires</t>
  </si>
  <si>
    <t>Charges variables</t>
  </si>
  <si>
    <t>Dotation Batiment</t>
  </si>
  <si>
    <t>Dotation Ensemble informatique</t>
  </si>
  <si>
    <t>Dotation Mobilier</t>
  </si>
  <si>
    <t>Dotation Outillage atelier</t>
  </si>
  <si>
    <t>Dotation Pont élévateur hydraulique</t>
  </si>
  <si>
    <t>Dotations aux amortissements au :</t>
  </si>
  <si>
    <t>Charges fixes</t>
  </si>
  <si>
    <t>Marge sur coût variable</t>
  </si>
  <si>
    <t>Résultat courant avant impôts de l'activité réparation</t>
  </si>
  <si>
    <t>Total :</t>
  </si>
  <si>
    <t>Total des dotations :</t>
  </si>
  <si>
    <t>Taux de marge sur coût variable</t>
  </si>
  <si>
    <t>Seuil de rentabilité en valeur</t>
  </si>
  <si>
    <t>6412</t>
  </si>
  <si>
    <t>Congés payés</t>
  </si>
  <si>
    <t>Page : 1 / 1</t>
  </si>
  <si>
    <t>Net imposable</t>
  </si>
  <si>
    <t>Net à payer</t>
  </si>
  <si>
    <t>Cotisations salariales</t>
  </si>
  <si>
    <t>Cotisations patronales</t>
  </si>
  <si>
    <t>Total Brut SS</t>
  </si>
  <si>
    <t>Commentaires</t>
  </si>
  <si>
    <t>SS Vieillesse/Veuvage totalité</t>
  </si>
  <si>
    <t>COTVIEILTOT</t>
  </si>
  <si>
    <t>SS Vieillesse TA</t>
  </si>
  <si>
    <t>COTVIEILTA</t>
  </si>
  <si>
    <t>Réduction cotisations patronales sur HS</t>
  </si>
  <si>
    <t>COTTEPAPAT</t>
  </si>
  <si>
    <t>ARRCO Retraite Non Cadre T1</t>
  </si>
  <si>
    <t>COTRT1</t>
  </si>
  <si>
    <t>Prévoyance Mensuel Non Cadre TA</t>
  </si>
  <si>
    <t>COTPREVNC</t>
  </si>
  <si>
    <t>SS Maladie</t>
  </si>
  <si>
    <t>COTMALAD</t>
  </si>
  <si>
    <t>SS Fonds paritaire de financement des organisations syndicales</t>
  </si>
  <si>
    <t>COTFPFOS</t>
  </si>
  <si>
    <t>SS FNAL TA &lt; 20 salariés</t>
  </si>
  <si>
    <t>COTFNAL</t>
  </si>
  <si>
    <t>SS CSG non déductible</t>
  </si>
  <si>
    <t>COTCSG1</t>
  </si>
  <si>
    <t>SS CSG déductible</t>
  </si>
  <si>
    <t>COTCSG</t>
  </si>
  <si>
    <t>SS CSA</t>
  </si>
  <si>
    <t>COTCSA</t>
  </si>
  <si>
    <t>SS CRDS non déductible</t>
  </si>
  <si>
    <t>COTCRDS</t>
  </si>
  <si>
    <t>Annulation Crédit Impôt Compétitivité Emploi</t>
  </si>
  <si>
    <t>COTCICE1</t>
  </si>
  <si>
    <t>Crédit Impôt Compétitivité Emploi</t>
  </si>
  <si>
    <t>COTCICE</t>
  </si>
  <si>
    <t>AGS</t>
  </si>
  <si>
    <t>COTCHOMAGS</t>
  </si>
  <si>
    <t>Assurance chômage CDI (entreprise -50 salariés)</t>
  </si>
  <si>
    <t>COTCHOMAGE</t>
  </si>
  <si>
    <t>SS Accident du travail</t>
  </si>
  <si>
    <t>COTAT</t>
  </si>
  <si>
    <t>ARRCO AGFF Non Cadre T1</t>
  </si>
  <si>
    <t>COTAGFFT1</t>
  </si>
  <si>
    <t>SS Allocations familiales</t>
  </si>
  <si>
    <t>COTAF</t>
  </si>
  <si>
    <t>Réduction FILLON (régularisation progressive)</t>
  </si>
  <si>
    <t>COT671</t>
  </si>
  <si>
    <t>Cotisations</t>
  </si>
  <si>
    <t>Absence non rémunérée</t>
  </si>
  <si>
    <t>RABSNONREM</t>
  </si>
  <si>
    <t>Absence pour congés payés</t>
  </si>
  <si>
    <t>RABSCP</t>
  </si>
  <si>
    <t>Prime exceptionnelle</t>
  </si>
  <si>
    <t>GPEX</t>
  </si>
  <si>
    <t>Salaire de base</t>
  </si>
  <si>
    <t>GMENS</t>
  </si>
  <si>
    <t>Heures supplémentaires à 25% soumises à déduction patronale</t>
  </si>
  <si>
    <t>GHS25DED</t>
  </si>
  <si>
    <t>Indemnité de Congés Payés pris N-1</t>
  </si>
  <si>
    <t>GCPN1</t>
  </si>
  <si>
    <t>Brut</t>
  </si>
  <si>
    <t>Valeurs Pat.</t>
  </si>
  <si>
    <t>Valeurs Sal.</t>
  </si>
  <si>
    <t>Cumuls</t>
  </si>
  <si>
    <t>Dupont Henri</t>
  </si>
  <si>
    <t>Sol'ex</t>
  </si>
  <si>
    <t>Description</t>
  </si>
  <si>
    <t>Code</t>
  </si>
  <si>
    <t></t>
  </si>
  <si>
    <t>Rubriques de cotisations :</t>
  </si>
  <si>
    <t>Rubriques de intermédiaires :</t>
  </si>
  <si>
    <t>Rubriques de commentaires :</t>
  </si>
  <si>
    <t>Cumuler les bulletins d'une même période :</t>
  </si>
  <si>
    <t>Rubriques de net :</t>
  </si>
  <si>
    <t>Rubriques de brut :</t>
  </si>
  <si>
    <t>Services : Tous</t>
  </si>
  <si>
    <t>Salarié : Dupont Henri</t>
  </si>
  <si>
    <t>Type de rubriques :</t>
  </si>
  <si>
    <t>Etablissements : Tous</t>
  </si>
  <si>
    <t>Période de paye de : janvier 2016  à : décembre 2016</t>
  </si>
  <si>
    <t>De l'exercice : 2016  à l'exercice : 2016</t>
  </si>
  <si>
    <t>Livre de paye</t>
  </si>
  <si>
    <t>12/04/2017</t>
  </si>
  <si>
    <t>A calculer</t>
  </si>
  <si>
    <t>Dupont</t>
  </si>
  <si>
    <t>Total des charges salariales :</t>
  </si>
  <si>
    <t>Coût salarial de M. Dupont</t>
  </si>
  <si>
    <t>Coût salarial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</si>
</sst>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\ ;\-\ #,##0\ ;&quot;&quot;\ _-"/>
    <numFmt numFmtId="165" formatCode="#,##0.00\ ;\-\ #,##0.00\ ;&quot;&quot;\ _-"/>
    <numFmt numFmtId="166" formatCode="#,##0.0000000\ ;\-\ #,##0.0000000\ ;&quot;&quot;\ _-"/>
    <numFmt numFmtId="167" formatCode="0.00;\-0.00;"/>
  </numFmts>
  <fonts count="24" x14ac:knownFonts="1">
    <font>
      <sz val="10"/>
      <name val="Arial"/>
    </font>
    <font>
      <sz val="8"/>
      <name val="Tahoma"/>
      <family val="2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name val="Tahoma"/>
      <family val="2"/>
    </font>
    <font>
      <sz val="10"/>
      <name val="Arial"/>
      <family val="2"/>
    </font>
    <font>
      <sz val="11"/>
      <name val="Arial"/>
      <family val="2"/>
    </font>
    <font>
      <b/>
      <sz val="8"/>
      <name val="Tahoma"/>
      <family val="2"/>
    </font>
    <font>
      <b/>
      <u/>
      <sz val="8"/>
      <name val="Tahoma"/>
      <family val="2"/>
    </font>
    <font>
      <sz val="7"/>
      <color indexed="8"/>
      <name val="Arial"/>
      <family val="2"/>
    </font>
    <font>
      <sz val="11.3"/>
      <color indexed="8"/>
      <name val="Wingdings"/>
      <charset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b/>
      <sz val="14"/>
      <color indexed="8"/>
      <name val="Arial"/>
      <family val="2"/>
    </font>
    <font>
      <b/>
      <sz val="10"/>
      <color indexed="8"/>
      <name val="Arial"/>
      <family val="2"/>
    </font>
    <font>
      <sz val="8"/>
      <color rgb="FFFFFF00"/>
      <name val="Tahoma"/>
      <family val="2"/>
    </font>
    <font>
      <b/>
      <sz val="6.75"/>
      <color rgb="FF131313"/>
      <name val="Arial"/>
      <family val="2"/>
    </font>
    <font>
      <b/>
      <sz val="7"/>
      <color rgb="FF131313"/>
      <name val="Arial"/>
      <family val="2"/>
    </font>
    <font>
      <sz val="6"/>
      <color rgb="FF131313"/>
      <name val="Arial"/>
      <family val="2"/>
    </font>
    <font>
      <sz val="6"/>
      <color rgb="FF000000"/>
      <name val="Arial"/>
      <family val="2"/>
    </font>
    <font>
      <b/>
      <sz val="5"/>
      <color rgb="FF131313"/>
      <name val="Arial"/>
      <family val="2"/>
    </font>
    <font>
      <sz val="5"/>
      <color rgb="FF131313"/>
      <name val="Arial"/>
      <family val="2"/>
    </font>
    <font>
      <sz val="5"/>
      <color rgb="FF00000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D3D3D3"/>
      </patternFill>
    </fill>
    <fill>
      <patternFill patternType="solid">
        <fgColor rgb="FFFFFFFF"/>
      </patternFill>
    </fill>
    <fill>
      <patternFill patternType="solid">
        <fgColor rgb="FFA9A9A9"/>
      </patternFill>
    </fill>
    <fill>
      <patternFill patternType="solid">
        <fgColor rgb="FFFFFF00"/>
        <bgColor indexed="64"/>
      </patternFill>
    </fill>
    <fill>
      <patternFill patternType="solid">
        <fgColor rgb="FFDCDCDC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E0E0E0"/>
        <bgColor rgb="FFE0E0E0"/>
      </patternFill>
    </fill>
    <fill>
      <patternFill patternType="solid">
        <fgColor rgb="FFC0C0C0"/>
        <bgColor rgb="FFC0C0C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73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/>
      <right/>
      <top style="thin">
        <color indexed="59"/>
      </top>
      <bottom style="thin">
        <color indexed="59"/>
      </bottom>
      <diagonal/>
    </border>
    <border>
      <left style="thin">
        <color indexed="59"/>
      </left>
      <right/>
      <top style="thin">
        <color indexed="59"/>
      </top>
      <bottom style="thin">
        <color indexed="59"/>
      </bottom>
      <diagonal/>
    </border>
    <border>
      <left/>
      <right style="thin">
        <color indexed="63"/>
      </right>
      <top/>
      <bottom style="thin">
        <color indexed="63"/>
      </bottom>
      <diagonal/>
    </border>
    <border>
      <left/>
      <right/>
      <top/>
      <bottom style="thin">
        <color indexed="63"/>
      </bottom>
      <diagonal/>
    </border>
    <border>
      <left style="thin">
        <color indexed="63"/>
      </left>
      <right/>
      <top/>
      <bottom style="thin">
        <color indexed="63"/>
      </bottom>
      <diagonal/>
    </border>
    <border>
      <left style="thin">
        <color indexed="63"/>
      </left>
      <right/>
      <top/>
      <bottom/>
      <diagonal/>
    </border>
    <border>
      <left/>
      <right style="thin">
        <color indexed="63"/>
      </right>
      <top style="thin">
        <color indexed="63"/>
      </top>
      <bottom/>
      <diagonal/>
    </border>
    <border>
      <left/>
      <right/>
      <top style="thin">
        <color indexed="63"/>
      </top>
      <bottom/>
      <diagonal/>
    </border>
    <border>
      <left style="thin">
        <color indexed="63"/>
      </left>
      <right/>
      <top style="thin">
        <color indexed="63"/>
      </top>
      <bottom/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3"/>
      </left>
      <right style="medium">
        <color indexed="64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3"/>
      </left>
      <right style="medium">
        <color indexed="64"/>
      </right>
      <top style="thin">
        <color indexed="63"/>
      </top>
      <bottom style="medium">
        <color indexed="64"/>
      </bottom>
      <diagonal/>
    </border>
    <border>
      <left style="medium">
        <color indexed="64"/>
      </left>
      <right style="thin">
        <color indexed="63"/>
      </right>
      <top style="medium">
        <color indexed="64"/>
      </top>
      <bottom/>
      <diagonal/>
    </border>
    <border>
      <left style="thin">
        <color indexed="63"/>
      </left>
      <right style="thin">
        <color indexed="63"/>
      </right>
      <top style="medium">
        <color indexed="64"/>
      </top>
      <bottom/>
      <diagonal/>
    </border>
    <border>
      <left style="thin">
        <color indexed="63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3"/>
      </left>
      <right style="medium">
        <color indexed="64"/>
      </right>
      <top style="thin">
        <color indexed="63"/>
      </top>
      <bottom/>
      <diagonal/>
    </border>
    <border>
      <left/>
      <right/>
      <top style="thin">
        <color indexed="11"/>
      </top>
      <bottom/>
      <diagonal/>
    </border>
    <border>
      <left/>
      <right/>
      <top style="hair">
        <color indexed="11"/>
      </top>
      <bottom/>
      <diagonal/>
    </border>
    <border>
      <left style="thin">
        <color indexed="11"/>
      </left>
      <right/>
      <top/>
      <bottom/>
      <diagonal/>
    </border>
    <border>
      <left/>
      <right/>
      <top style="thin">
        <color indexed="9"/>
      </top>
      <bottom/>
      <diagonal/>
    </border>
    <border>
      <left/>
      <right/>
      <top/>
      <bottom style="thin">
        <color indexed="11"/>
      </bottom>
      <diagonal/>
    </border>
    <border>
      <left/>
      <right/>
      <top/>
      <bottom style="thin">
        <color indexed="8"/>
      </bottom>
      <diagonal/>
    </border>
    <border>
      <left style="thin">
        <color indexed="9"/>
      </left>
      <right/>
      <top/>
      <bottom/>
      <diagonal/>
    </border>
    <border>
      <left/>
      <right style="thin">
        <color indexed="9"/>
      </right>
      <top/>
      <bottom/>
      <diagonal/>
    </border>
    <border>
      <left/>
      <right/>
      <top/>
      <bottom style="thin">
        <color indexed="9"/>
      </bottom>
      <diagonal/>
    </border>
    <border>
      <left style="thin">
        <color rgb="FF3F3F3F"/>
      </left>
      <right style="thin">
        <color rgb="FF3F3F3F"/>
      </right>
      <top/>
      <bottom style="hair">
        <color rgb="FF454545"/>
      </bottom>
      <diagonal/>
    </border>
    <border>
      <left style="thin">
        <color rgb="FF000000"/>
      </left>
      <right style="thin">
        <color rgb="FF454545"/>
      </right>
      <top style="hair">
        <color rgb="FF454545"/>
      </top>
      <bottom style="hair">
        <color rgb="FF454545"/>
      </bottom>
      <diagonal/>
    </border>
    <border>
      <left style="thin">
        <color rgb="FF454545"/>
      </left>
      <right style="thin">
        <color rgb="FF454545"/>
      </right>
      <top style="hair">
        <color rgb="FF454545"/>
      </top>
      <bottom style="hair">
        <color rgb="FF454545"/>
      </bottom>
      <diagonal/>
    </border>
    <border>
      <left/>
      <right/>
      <top/>
      <bottom style="thin">
        <color rgb="FF454545"/>
      </bottom>
      <diagonal/>
    </border>
    <border>
      <left style="thin">
        <color rgb="FF454545"/>
      </left>
      <right/>
      <top/>
      <bottom/>
      <diagonal/>
    </border>
    <border>
      <left/>
      <right/>
      <top style="thin">
        <color rgb="FF454545"/>
      </top>
      <bottom/>
      <diagonal/>
    </border>
    <border>
      <left style="thin">
        <color rgb="FF454545"/>
      </left>
      <right/>
      <top style="thin">
        <color rgb="FF454545"/>
      </top>
      <bottom style="thin">
        <color rgb="FF454545"/>
      </bottom>
      <diagonal/>
    </border>
    <border>
      <left/>
      <right style="thin">
        <color rgb="FF454545"/>
      </right>
      <top style="thin">
        <color rgb="FF454545"/>
      </top>
      <bottom style="thin">
        <color rgb="FF454545"/>
      </bottom>
      <diagonal/>
    </border>
    <border>
      <left style="thin">
        <color rgb="FF454545"/>
      </left>
      <right/>
      <top style="hair">
        <color rgb="FF454545"/>
      </top>
      <bottom style="hair">
        <color rgb="FF454545"/>
      </bottom>
      <diagonal/>
    </border>
    <border>
      <left/>
      <right/>
      <top style="hair">
        <color rgb="FF454545"/>
      </top>
      <bottom style="hair">
        <color rgb="FF454545"/>
      </bottom>
      <diagonal/>
    </border>
    <border>
      <left/>
      <right style="thin">
        <color rgb="FF000000"/>
      </right>
      <top style="hair">
        <color rgb="FF454545"/>
      </top>
      <bottom style="hair">
        <color rgb="FF454545"/>
      </bottom>
      <diagonal/>
    </border>
    <border>
      <left/>
      <right style="thin">
        <color rgb="FF454545"/>
      </right>
      <top style="hair">
        <color rgb="FF454545"/>
      </top>
      <bottom style="hair">
        <color rgb="FF454545"/>
      </bottom>
      <diagonal/>
    </border>
    <border>
      <left style="thin">
        <color rgb="FF000000"/>
      </left>
      <right style="thin">
        <color rgb="FF454545"/>
      </right>
      <top style="hair">
        <color rgb="FF454545"/>
      </top>
      <bottom/>
      <diagonal/>
    </border>
    <border>
      <left style="thin">
        <color rgb="FF000000"/>
      </left>
      <right style="thin">
        <color rgb="FF454545"/>
      </right>
      <top/>
      <bottom/>
      <diagonal/>
    </border>
    <border>
      <left style="thin">
        <color rgb="FF000000"/>
      </left>
      <right style="thin">
        <color rgb="FF454545"/>
      </right>
      <top/>
      <bottom style="hair">
        <color rgb="FF454545"/>
      </bottom>
      <diagonal/>
    </border>
    <border>
      <left style="thin">
        <color rgb="FF3F3F3F"/>
      </left>
      <right/>
      <top/>
      <bottom style="hair">
        <color rgb="FF454545"/>
      </bottom>
      <diagonal/>
    </border>
    <border>
      <left/>
      <right/>
      <top/>
      <bottom style="hair">
        <color rgb="FF454545"/>
      </bottom>
      <diagonal/>
    </border>
    <border>
      <left/>
      <right style="thin">
        <color rgb="FF3F3F3F"/>
      </right>
      <top/>
      <bottom style="hair">
        <color rgb="FF454545"/>
      </bottom>
      <diagonal/>
    </border>
    <border>
      <left/>
      <right style="thin">
        <color rgb="FF454545"/>
      </right>
      <top style="thin">
        <color rgb="FF454545"/>
      </top>
      <bottom/>
      <diagonal/>
    </border>
    <border>
      <left/>
      <right style="thin">
        <color rgb="FF454545"/>
      </right>
      <top/>
      <bottom style="thin">
        <color rgb="FF454545"/>
      </bottom>
      <diagonal/>
    </border>
    <border>
      <left style="thin">
        <color rgb="FF454545"/>
      </left>
      <right/>
      <top style="thin">
        <color rgb="FF454545"/>
      </top>
      <bottom/>
      <diagonal/>
    </border>
    <border>
      <left/>
      <right/>
      <top style="thin">
        <color rgb="FF454545"/>
      </top>
      <bottom style="thin">
        <color rgb="FF454545"/>
      </bottom>
      <diagonal/>
    </border>
    <border>
      <left style="thin">
        <color rgb="FF454545"/>
      </left>
      <right/>
      <top/>
      <bottom style="hair">
        <color rgb="FF454545"/>
      </bottom>
      <diagonal/>
    </border>
    <border>
      <left/>
      <right style="thin">
        <color rgb="FF454545"/>
      </right>
      <top/>
      <bottom/>
      <diagonal/>
    </border>
    <border>
      <left/>
      <right style="thin">
        <color rgb="FF454545"/>
      </right>
      <top/>
      <bottom style="hair">
        <color rgb="FF454545"/>
      </bottom>
      <diagonal/>
    </border>
    <border>
      <left style="thin">
        <color rgb="FF000000"/>
      </left>
      <right/>
      <top style="thin">
        <color indexed="8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hair">
        <color rgb="FF454545"/>
      </bottom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</borders>
  <cellStyleXfs count="6">
    <xf numFmtId="0" fontId="0" fillId="0" borderId="0"/>
    <xf numFmtId="9" fontId="2" fillId="0" borderId="0" applyFont="0" applyFill="0" applyBorder="0" applyAlignment="0" applyProtection="0"/>
    <xf numFmtId="164" fontId="6" fillId="0" borderId="0" applyFont="0" applyFill="0" applyBorder="0" applyAlignment="0" applyProtection="0">
      <alignment vertical="center"/>
    </xf>
    <xf numFmtId="165" fontId="7" fillId="0" borderId="0" applyFont="0" applyFill="0" applyBorder="0" applyAlignment="0" applyProtection="0">
      <alignment vertical="center"/>
    </xf>
    <xf numFmtId="0" fontId="2" fillId="0" borderId="0"/>
    <xf numFmtId="9" fontId="2" fillId="0" borderId="0" applyFont="0" applyFill="0" applyBorder="0" applyAlignment="0" applyProtection="0"/>
  </cellStyleXfs>
  <cellXfs count="175">
    <xf numFmtId="0" fontId="0" fillId="0" borderId="0" xfId="0"/>
    <xf numFmtId="49" fontId="1" fillId="2" borderId="1" xfId="0" applyNumberFormat="1" applyFont="1" applyFill="1" applyBorder="1" applyAlignment="1" applyProtection="1">
      <alignment horizontal="center" vertical="center"/>
    </xf>
    <xf numFmtId="4" fontId="1" fillId="3" borderId="1" xfId="0" applyNumberFormat="1" applyFont="1" applyFill="1" applyBorder="1" applyAlignment="1" applyProtection="1">
      <alignment horizontal="right" vertical="center"/>
    </xf>
    <xf numFmtId="9" fontId="1" fillId="3" borderId="1" xfId="1" applyFont="1" applyFill="1" applyBorder="1" applyAlignment="1" applyProtection="1">
      <alignment horizontal="center" vertical="center"/>
    </xf>
    <xf numFmtId="4" fontId="1" fillId="4" borderId="2" xfId="0" applyNumberFormat="1" applyFont="1" applyFill="1" applyBorder="1" applyAlignment="1" applyProtection="1">
      <alignment horizontal="right" vertical="center"/>
    </xf>
    <xf numFmtId="0" fontId="1" fillId="2" borderId="5" xfId="0" applyNumberFormat="1" applyFont="1" applyFill="1" applyBorder="1" applyAlignment="1" applyProtection="1">
      <alignment horizontal="right" vertical="center"/>
    </xf>
    <xf numFmtId="0" fontId="1" fillId="2" borderId="6" xfId="0" applyNumberFormat="1" applyFont="1" applyFill="1" applyBorder="1" applyAlignment="1" applyProtection="1">
      <alignment horizontal="right" vertical="center"/>
    </xf>
    <xf numFmtId="0" fontId="1" fillId="0" borderId="0" xfId="0" applyNumberFormat="1" applyFont="1" applyFill="1" applyBorder="1" applyAlignment="1" applyProtection="1">
      <alignment horizontal="left" vertical="top"/>
    </xf>
    <xf numFmtId="4" fontId="1" fillId="2" borderId="1" xfId="0" applyNumberFormat="1" applyFont="1" applyFill="1" applyBorder="1" applyAlignment="1" applyProtection="1">
      <alignment horizontal="right" vertical="center"/>
    </xf>
    <xf numFmtId="0" fontId="1" fillId="2" borderId="9" xfId="0" applyNumberFormat="1" applyFont="1" applyFill="1" applyBorder="1" applyAlignment="1" applyProtection="1">
      <alignment horizontal="right" vertical="center"/>
    </xf>
    <xf numFmtId="0" fontId="1" fillId="2" borderId="10" xfId="0" applyNumberFormat="1" applyFont="1" applyFill="1" applyBorder="1" applyAlignment="1" applyProtection="1">
      <alignment horizontal="right" vertical="center"/>
    </xf>
    <xf numFmtId="14" fontId="1" fillId="3" borderId="1" xfId="0" applyNumberFormat="1" applyFont="1" applyFill="1" applyBorder="1" applyAlignment="1" applyProtection="1">
      <alignment horizontal="left" vertical="center"/>
    </xf>
    <xf numFmtId="9" fontId="1" fillId="5" borderId="1" xfId="1" applyFont="1" applyFill="1" applyBorder="1" applyAlignment="1" applyProtection="1">
      <alignment horizontal="center" vertical="center"/>
    </xf>
    <xf numFmtId="9" fontId="1" fillId="8" borderId="1" xfId="1" applyFont="1" applyFill="1" applyBorder="1" applyAlignment="1" applyProtection="1">
      <alignment horizontal="center" vertical="center"/>
    </xf>
    <xf numFmtId="9" fontId="1" fillId="2" borderId="1" xfId="1" applyFont="1" applyFill="1" applyBorder="1" applyAlignment="1" applyProtection="1">
      <alignment horizontal="center" vertical="center"/>
    </xf>
    <xf numFmtId="9" fontId="1" fillId="8" borderId="1" xfId="1" applyFont="1" applyFill="1" applyBorder="1" applyAlignment="1" applyProtection="1">
      <alignment horizontal="left" vertical="center"/>
    </xf>
    <xf numFmtId="9" fontId="0" fillId="0" borderId="0" xfId="1" applyFont="1" applyAlignment="1">
      <alignment horizontal="center"/>
    </xf>
    <xf numFmtId="165" fontId="0" fillId="0" borderId="0" xfId="3" applyFont="1" applyAlignment="1"/>
    <xf numFmtId="165" fontId="1" fillId="2" borderId="1" xfId="3" applyFont="1" applyFill="1" applyBorder="1" applyAlignment="1" applyProtection="1">
      <alignment horizontal="center" vertical="center"/>
    </xf>
    <xf numFmtId="165" fontId="1" fillId="7" borderId="1" xfId="3" applyFont="1" applyFill="1" applyBorder="1" applyAlignment="1" applyProtection="1">
      <alignment horizontal="left" vertical="center"/>
    </xf>
    <xf numFmtId="165" fontId="1" fillId="7" borderId="1" xfId="3" applyFont="1" applyFill="1" applyBorder="1" applyAlignment="1" applyProtection="1">
      <alignment horizontal="right" vertical="center"/>
    </xf>
    <xf numFmtId="165" fontId="1" fillId="3" borderId="1" xfId="3" applyFont="1" applyFill="1" applyBorder="1" applyAlignment="1" applyProtection="1">
      <alignment horizontal="left" vertical="center"/>
    </xf>
    <xf numFmtId="165" fontId="1" fillId="3" borderId="1" xfId="3" applyFont="1" applyFill="1" applyBorder="1" applyAlignment="1" applyProtection="1">
      <alignment horizontal="right" vertical="center"/>
    </xf>
    <xf numFmtId="165" fontId="0" fillId="0" borderId="0" xfId="3" applyFont="1">
      <alignment vertical="center"/>
    </xf>
    <xf numFmtId="165" fontId="1" fillId="8" borderId="1" xfId="3" applyFont="1" applyFill="1" applyBorder="1" applyAlignment="1" applyProtection="1">
      <alignment horizontal="left" vertical="center"/>
    </xf>
    <xf numFmtId="165" fontId="1" fillId="8" borderId="1" xfId="3" applyFont="1" applyFill="1" applyBorder="1" applyAlignment="1" applyProtection="1">
      <alignment horizontal="right" vertical="center"/>
    </xf>
    <xf numFmtId="165" fontId="1" fillId="8" borderId="1" xfId="3" applyFont="1" applyFill="1" applyBorder="1" applyAlignment="1" applyProtection="1">
      <alignment horizontal="center" vertical="center"/>
    </xf>
    <xf numFmtId="166" fontId="0" fillId="0" borderId="0" xfId="3" applyNumberFormat="1" applyFont="1" applyAlignment="1"/>
    <xf numFmtId="165" fontId="1" fillId="9" borderId="1" xfId="3" applyFont="1" applyFill="1" applyBorder="1" applyAlignment="1" applyProtection="1">
      <alignment horizontal="right" vertical="center"/>
    </xf>
    <xf numFmtId="165" fontId="1" fillId="3" borderId="0" xfId="3" applyFont="1" applyFill="1" applyBorder="1" applyAlignment="1" applyProtection="1">
      <alignment horizontal="left" vertical="center"/>
    </xf>
    <xf numFmtId="165" fontId="1" fillId="3" borderId="0" xfId="3" applyFont="1" applyFill="1" applyBorder="1" applyAlignment="1" applyProtection="1">
      <alignment horizontal="right" vertical="center"/>
    </xf>
    <xf numFmtId="165" fontId="5" fillId="2" borderId="1" xfId="3" applyFont="1" applyFill="1" applyBorder="1" applyAlignment="1" applyProtection="1">
      <alignment horizontal="center" vertical="center"/>
    </xf>
    <xf numFmtId="165" fontId="8" fillId="3" borderId="0" xfId="3" applyFont="1" applyFill="1" applyBorder="1" applyAlignment="1" applyProtection="1">
      <alignment horizontal="center" vertical="center"/>
    </xf>
    <xf numFmtId="165" fontId="9" fillId="3" borderId="0" xfId="3" applyFont="1" applyFill="1" applyBorder="1" applyAlignment="1" applyProtection="1">
      <alignment horizontal="right" vertical="center"/>
    </xf>
    <xf numFmtId="165" fontId="0" fillId="0" borderId="14" xfId="3" applyFont="1" applyBorder="1" applyAlignment="1"/>
    <xf numFmtId="165" fontId="8" fillId="3" borderId="15" xfId="3" applyFont="1" applyFill="1" applyBorder="1" applyAlignment="1" applyProtection="1">
      <alignment horizontal="center" vertical="center"/>
    </xf>
    <xf numFmtId="165" fontId="0" fillId="0" borderId="15" xfId="3" applyFont="1" applyBorder="1" applyAlignment="1"/>
    <xf numFmtId="165" fontId="0" fillId="0" borderId="16" xfId="3" applyFont="1" applyBorder="1" applyAlignment="1"/>
    <xf numFmtId="165" fontId="1" fillId="3" borderId="17" xfId="3" applyFont="1" applyFill="1" applyBorder="1" applyAlignment="1" applyProtection="1">
      <alignment horizontal="left" vertical="center"/>
    </xf>
    <xf numFmtId="165" fontId="0" fillId="0" borderId="0" xfId="3" applyFont="1" applyBorder="1" applyAlignment="1"/>
    <xf numFmtId="165" fontId="0" fillId="0" borderId="18" xfId="3" applyFont="1" applyBorder="1" applyAlignment="1"/>
    <xf numFmtId="165" fontId="1" fillId="3" borderId="19" xfId="3" applyFont="1" applyFill="1" applyBorder="1" applyAlignment="1" applyProtection="1">
      <alignment horizontal="left" vertical="center"/>
    </xf>
    <xf numFmtId="165" fontId="1" fillId="3" borderId="20" xfId="3" applyFont="1" applyFill="1" applyBorder="1" applyAlignment="1" applyProtection="1">
      <alignment horizontal="right" vertical="center"/>
    </xf>
    <xf numFmtId="165" fontId="0" fillId="0" borderId="19" xfId="3" applyFont="1" applyBorder="1" applyAlignment="1"/>
    <xf numFmtId="9" fontId="0" fillId="0" borderId="0" xfId="1" applyFont="1" applyBorder="1" applyAlignment="1">
      <alignment horizontal="center"/>
    </xf>
    <xf numFmtId="165" fontId="1" fillId="3" borderId="21" xfId="3" applyFont="1" applyFill="1" applyBorder="1" applyAlignment="1" applyProtection="1">
      <alignment horizontal="left" vertical="center"/>
    </xf>
    <xf numFmtId="165" fontId="9" fillId="3" borderId="22" xfId="3" applyFont="1" applyFill="1" applyBorder="1" applyAlignment="1" applyProtection="1">
      <alignment horizontal="right" vertical="center"/>
    </xf>
    <xf numFmtId="165" fontId="0" fillId="0" borderId="22" xfId="3" applyFont="1" applyBorder="1" applyAlignment="1"/>
    <xf numFmtId="165" fontId="1" fillId="3" borderId="22" xfId="3" applyFont="1" applyFill="1" applyBorder="1" applyAlignment="1" applyProtection="1">
      <alignment horizontal="right" vertical="center"/>
    </xf>
    <xf numFmtId="165" fontId="1" fillId="3" borderId="22" xfId="3" applyFont="1" applyFill="1" applyBorder="1" applyAlignment="1" applyProtection="1">
      <alignment horizontal="left" vertical="center"/>
    </xf>
    <xf numFmtId="165" fontId="8" fillId="3" borderId="23" xfId="3" applyFont="1" applyFill="1" applyBorder="1" applyAlignment="1" applyProtection="1">
      <alignment horizontal="right" vertical="center"/>
    </xf>
    <xf numFmtId="165" fontId="1" fillId="2" borderId="24" xfId="3" applyFont="1" applyFill="1" applyBorder="1" applyAlignment="1" applyProtection="1">
      <alignment horizontal="center" vertical="center"/>
    </xf>
    <xf numFmtId="165" fontId="1" fillId="2" borderId="25" xfId="3" applyFont="1" applyFill="1" applyBorder="1" applyAlignment="1" applyProtection="1">
      <alignment horizontal="center" vertical="center"/>
    </xf>
    <xf numFmtId="165" fontId="5" fillId="2" borderId="25" xfId="3" applyFont="1" applyFill="1" applyBorder="1" applyAlignment="1" applyProtection="1">
      <alignment horizontal="center" vertical="center"/>
    </xf>
    <xf numFmtId="9" fontId="5" fillId="2" borderId="25" xfId="1" applyFont="1" applyFill="1" applyBorder="1" applyAlignment="1" applyProtection="1">
      <alignment horizontal="center" vertical="center"/>
    </xf>
    <xf numFmtId="165" fontId="5" fillId="2" borderId="26" xfId="3" applyFont="1" applyFill="1" applyBorder="1" applyAlignment="1" applyProtection="1">
      <alignment horizontal="center" vertical="center"/>
    </xf>
    <xf numFmtId="165" fontId="1" fillId="3" borderId="18" xfId="3" applyFont="1" applyFill="1" applyBorder="1" applyAlignment="1" applyProtection="1">
      <alignment horizontal="right" vertical="center"/>
    </xf>
    <xf numFmtId="14" fontId="0" fillId="0" borderId="0" xfId="3" applyNumberFormat="1" applyFont="1" applyBorder="1" applyAlignment="1"/>
    <xf numFmtId="165" fontId="0" fillId="0" borderId="21" xfId="3" applyFont="1" applyBorder="1" applyAlignment="1"/>
    <xf numFmtId="165" fontId="6" fillId="0" borderId="22" xfId="3" applyFont="1" applyBorder="1" applyAlignment="1"/>
    <xf numFmtId="9" fontId="0" fillId="0" borderId="22" xfId="1" applyFont="1" applyBorder="1" applyAlignment="1">
      <alignment horizontal="center"/>
    </xf>
    <xf numFmtId="165" fontId="0" fillId="0" borderId="27" xfId="3" applyFont="1" applyBorder="1" applyAlignment="1"/>
    <xf numFmtId="165" fontId="8" fillId="3" borderId="28" xfId="3" applyFont="1" applyFill="1" applyBorder="1" applyAlignment="1" applyProtection="1">
      <alignment horizontal="right" vertical="center"/>
    </xf>
    <xf numFmtId="165" fontId="1" fillId="3" borderId="14" xfId="3" applyFont="1" applyFill="1" applyBorder="1" applyAlignment="1" applyProtection="1">
      <alignment horizontal="left" vertical="center"/>
    </xf>
    <xf numFmtId="165" fontId="9" fillId="3" borderId="15" xfId="3" applyFont="1" applyFill="1" applyBorder="1" applyAlignment="1" applyProtection="1">
      <alignment horizontal="right" vertical="center"/>
    </xf>
    <xf numFmtId="165" fontId="1" fillId="3" borderId="15" xfId="3" applyFont="1" applyFill="1" applyBorder="1" applyAlignment="1" applyProtection="1">
      <alignment horizontal="right" vertical="center"/>
    </xf>
    <xf numFmtId="165" fontId="8" fillId="3" borderId="16" xfId="3" applyFont="1" applyFill="1" applyBorder="1" applyAlignment="1" applyProtection="1">
      <alignment horizontal="right" vertical="center"/>
    </xf>
    <xf numFmtId="165" fontId="8" fillId="3" borderId="20" xfId="3" applyFont="1" applyFill="1" applyBorder="1" applyAlignment="1" applyProtection="1">
      <alignment horizontal="right" vertical="center"/>
    </xf>
    <xf numFmtId="14" fontId="1" fillId="10" borderId="0" xfId="3" applyNumberFormat="1" applyFont="1" applyFill="1" applyBorder="1" applyAlignment="1" applyProtection="1">
      <alignment horizontal="center" vertical="center"/>
    </xf>
    <xf numFmtId="165" fontId="1" fillId="10" borderId="1" xfId="3" applyFont="1" applyFill="1" applyBorder="1" applyAlignment="1" applyProtection="1">
      <alignment horizontal="right" vertical="center"/>
    </xf>
    <xf numFmtId="9" fontId="1" fillId="10" borderId="1" xfId="1" applyFont="1" applyFill="1" applyBorder="1" applyAlignment="1" applyProtection="1">
      <alignment horizontal="center" vertical="center"/>
    </xf>
    <xf numFmtId="165" fontId="1" fillId="10" borderId="20" xfId="3" applyFont="1" applyFill="1" applyBorder="1" applyAlignment="1" applyProtection="1">
      <alignment horizontal="right" vertical="center"/>
    </xf>
    <xf numFmtId="165" fontId="1" fillId="0" borderId="20" xfId="3" applyFont="1" applyFill="1" applyBorder="1" applyAlignment="1" applyProtection="1">
      <alignment horizontal="right" vertical="center"/>
    </xf>
    <xf numFmtId="9" fontId="1" fillId="0" borderId="0" xfId="1" applyFont="1" applyFill="1" applyBorder="1" applyAlignment="1" applyProtection="1">
      <alignment horizontal="center" vertical="center"/>
    </xf>
    <xf numFmtId="9" fontId="0" fillId="0" borderId="15" xfId="1" applyFont="1" applyBorder="1" applyAlignment="1">
      <alignment horizontal="center"/>
    </xf>
    <xf numFmtId="10" fontId="8" fillId="3" borderId="20" xfId="1" applyNumberFormat="1" applyFont="1" applyFill="1" applyBorder="1" applyAlignment="1" applyProtection="1">
      <alignment horizontal="right" vertical="center"/>
    </xf>
    <xf numFmtId="165" fontId="1" fillId="5" borderId="1" xfId="3" applyFont="1" applyFill="1" applyBorder="1" applyAlignment="1" applyProtection="1">
      <alignment horizontal="right" vertical="center"/>
    </xf>
    <xf numFmtId="165" fontId="0" fillId="9" borderId="0" xfId="3" applyFont="1" applyFill="1" applyAlignment="1"/>
    <xf numFmtId="49" fontId="1" fillId="3" borderId="1" xfId="0" applyNumberFormat="1" applyFont="1" applyFill="1" applyBorder="1" applyAlignment="1" applyProtection="1">
      <alignment horizontal="left" vertical="center"/>
    </xf>
    <xf numFmtId="0" fontId="2" fillId="0" borderId="0" xfId="4"/>
    <xf numFmtId="0" fontId="2" fillId="0" borderId="29" xfId="4" applyNumberFormat="1" applyFont="1" applyFill="1" applyBorder="1" applyAlignment="1" applyProtection="1">
      <alignment vertical="top"/>
    </xf>
    <xf numFmtId="0" fontId="2" fillId="0" borderId="30" xfId="4" applyNumberFormat="1" applyFont="1" applyFill="1" applyBorder="1" applyAlignment="1" applyProtection="1">
      <alignment vertical="top"/>
    </xf>
    <xf numFmtId="0" fontId="2" fillId="0" borderId="31" xfId="4" applyNumberFormat="1" applyFont="1" applyFill="1" applyBorder="1" applyAlignment="1" applyProtection="1">
      <alignment vertical="top"/>
    </xf>
    <xf numFmtId="0" fontId="2" fillId="0" borderId="32" xfId="4" applyNumberFormat="1" applyFont="1" applyFill="1" applyBorder="1" applyAlignment="1" applyProtection="1">
      <alignment vertical="top"/>
    </xf>
    <xf numFmtId="0" fontId="2" fillId="0" borderId="33" xfId="4" applyNumberFormat="1" applyFont="1" applyFill="1" applyBorder="1" applyAlignment="1" applyProtection="1">
      <alignment vertical="top"/>
    </xf>
    <xf numFmtId="0" fontId="2" fillId="0" borderId="34" xfId="4" applyNumberFormat="1" applyFont="1" applyFill="1" applyBorder="1" applyAlignment="1" applyProtection="1">
      <alignment vertical="top"/>
    </xf>
    <xf numFmtId="0" fontId="2" fillId="0" borderId="35" xfId="4" applyNumberFormat="1" applyFont="1" applyFill="1" applyBorder="1" applyAlignment="1" applyProtection="1">
      <alignment vertical="top"/>
    </xf>
    <xf numFmtId="0" fontId="2" fillId="0" borderId="36" xfId="4" applyNumberFormat="1" applyFont="1" applyFill="1" applyBorder="1" applyAlignment="1" applyProtection="1">
      <alignment vertical="top"/>
    </xf>
    <xf numFmtId="0" fontId="2" fillId="0" borderId="37" xfId="4" applyNumberFormat="1" applyFont="1" applyFill="1" applyBorder="1" applyAlignment="1" applyProtection="1">
      <alignment vertical="top"/>
    </xf>
    <xf numFmtId="14" fontId="13" fillId="0" borderId="0" xfId="4" applyNumberFormat="1" applyFont="1" applyFill="1" applyBorder="1" applyAlignment="1" applyProtection="1">
      <alignment horizontal="right" vertical="center" readingOrder="1"/>
    </xf>
    <xf numFmtId="165" fontId="2" fillId="5" borderId="0" xfId="3" applyFont="1" applyFill="1" applyAlignment="1"/>
    <xf numFmtId="165" fontId="16" fillId="5" borderId="1" xfId="3" applyFont="1" applyFill="1" applyBorder="1" applyAlignment="1" applyProtection="1">
      <alignment horizontal="right" vertical="center"/>
    </xf>
    <xf numFmtId="0" fontId="19" fillId="11" borderId="38" xfId="0" applyNumberFormat="1" applyFont="1" applyFill="1" applyBorder="1" applyAlignment="1" applyProtection="1">
      <alignment horizontal="center" vertical="center" readingOrder="1"/>
    </xf>
    <xf numFmtId="0" fontId="22" fillId="0" borderId="40" xfId="0" applyNumberFormat="1" applyFont="1" applyFill="1" applyBorder="1" applyAlignment="1" applyProtection="1">
      <alignment horizontal="left" vertical="center" readingOrder="1"/>
    </xf>
    <xf numFmtId="167" fontId="23" fillId="11" borderId="39" xfId="0" applyNumberFormat="1" applyFont="1" applyFill="1" applyBorder="1" applyAlignment="1" applyProtection="1">
      <alignment horizontal="right" vertical="center" readingOrder="1"/>
    </xf>
    <xf numFmtId="167" fontId="2" fillId="0" borderId="0" xfId="4" applyNumberFormat="1"/>
    <xf numFmtId="165" fontId="1" fillId="3" borderId="1" xfId="3" applyFont="1" applyFill="1" applyBorder="1" applyAlignment="1" applyProtection="1">
      <alignment horizontal="center" vertical="center"/>
    </xf>
    <xf numFmtId="165" fontId="1" fillId="13" borderId="17" xfId="3" applyFont="1" applyFill="1" applyBorder="1" applyAlignment="1" applyProtection="1">
      <alignment horizontal="left" vertical="center"/>
    </xf>
    <xf numFmtId="165" fontId="1" fillId="13" borderId="1" xfId="3" applyFont="1" applyFill="1" applyBorder="1" applyAlignment="1" applyProtection="1">
      <alignment horizontal="left" vertical="center"/>
    </xf>
    <xf numFmtId="165" fontId="1" fillId="13" borderId="1" xfId="3" applyFont="1" applyFill="1" applyBorder="1" applyAlignment="1" applyProtection="1">
      <alignment horizontal="right" vertical="center"/>
    </xf>
    <xf numFmtId="9" fontId="1" fillId="13" borderId="1" xfId="1" applyFont="1" applyFill="1" applyBorder="1" applyAlignment="1" applyProtection="1">
      <alignment horizontal="center" vertical="center"/>
    </xf>
    <xf numFmtId="165" fontId="1" fillId="13" borderId="20" xfId="3" applyFont="1" applyFill="1" applyBorder="1" applyAlignment="1" applyProtection="1">
      <alignment horizontal="right" vertical="center"/>
    </xf>
    <xf numFmtId="49" fontId="1" fillId="13" borderId="1" xfId="0" applyNumberFormat="1" applyFont="1" applyFill="1" applyBorder="1" applyAlignment="1" applyProtection="1">
      <alignment horizontal="left" vertical="center"/>
    </xf>
    <xf numFmtId="165" fontId="1" fillId="14" borderId="0" xfId="3" applyFont="1" applyFill="1" applyBorder="1" applyAlignment="1" applyProtection="1">
      <alignment horizontal="right" vertical="center"/>
    </xf>
    <xf numFmtId="9" fontId="1" fillId="14" borderId="0" xfId="1" applyFont="1" applyFill="1" applyBorder="1" applyAlignment="1" applyProtection="1">
      <alignment horizontal="center" vertical="center"/>
    </xf>
    <xf numFmtId="165" fontId="1" fillId="14" borderId="18" xfId="3" applyFont="1" applyFill="1" applyBorder="1" applyAlignment="1" applyProtection="1">
      <alignment horizontal="right" vertical="center"/>
    </xf>
    <xf numFmtId="165" fontId="2" fillId="0" borderId="0" xfId="3" applyFont="1" applyAlignment="1"/>
    <xf numFmtId="165" fontId="1" fillId="5" borderId="20" xfId="3" applyFont="1" applyFill="1" applyBorder="1" applyAlignment="1" applyProtection="1">
      <alignment horizontal="right" vertical="center"/>
    </xf>
    <xf numFmtId="164" fontId="1" fillId="0" borderId="1" xfId="3" applyNumberFormat="1" applyFont="1" applyFill="1" applyBorder="1" applyAlignment="1" applyProtection="1">
      <alignment horizontal="right" vertical="center"/>
    </xf>
    <xf numFmtId="14" fontId="1" fillId="5" borderId="0" xfId="3" applyNumberFormat="1" applyFont="1" applyFill="1" applyBorder="1" applyAlignment="1" applyProtection="1">
      <alignment horizontal="center" vertical="center"/>
    </xf>
    <xf numFmtId="9" fontId="5" fillId="7" borderId="12" xfId="1" applyFont="1" applyFill="1" applyBorder="1" applyAlignment="1" applyProtection="1">
      <alignment horizontal="center" vertical="center"/>
    </xf>
    <xf numFmtId="9" fontId="1" fillId="7" borderId="13" xfId="1" applyFont="1" applyFill="1" applyBorder="1" applyAlignment="1" applyProtection="1">
      <alignment horizontal="center" vertical="center"/>
    </xf>
    <xf numFmtId="0" fontId="13" fillId="0" borderId="0" xfId="4" applyNumberFormat="1" applyFont="1" applyFill="1" applyBorder="1" applyAlignment="1" applyProtection="1">
      <alignment horizontal="left" vertical="center" wrapText="1" readingOrder="1"/>
    </xf>
    <xf numFmtId="0" fontId="13" fillId="0" borderId="0" xfId="4" applyNumberFormat="1" applyFont="1" applyFill="1" applyBorder="1" applyAlignment="1" applyProtection="1">
      <alignment horizontal="left" vertical="top" readingOrder="1"/>
    </xf>
    <xf numFmtId="0" fontId="12" fillId="0" borderId="0" xfId="4" applyNumberFormat="1" applyFont="1" applyFill="1" applyBorder="1" applyAlignment="1" applyProtection="1">
      <alignment horizontal="left" vertical="top" readingOrder="1"/>
    </xf>
    <xf numFmtId="0" fontId="11" fillId="0" borderId="70" xfId="4" applyNumberFormat="1" applyFont="1" applyFill="1" applyBorder="1" applyAlignment="1" applyProtection="1">
      <alignment horizontal="center" vertical="center" readingOrder="1"/>
    </xf>
    <xf numFmtId="0" fontId="11" fillId="0" borderId="71" xfId="4" applyNumberFormat="1" applyFont="1" applyFill="1" applyBorder="1" applyAlignment="1" applyProtection="1">
      <alignment horizontal="center" vertical="center" readingOrder="1"/>
    </xf>
    <xf numFmtId="0" fontId="11" fillId="0" borderId="72" xfId="4" applyNumberFormat="1" applyFont="1" applyFill="1" applyBorder="1" applyAlignment="1" applyProtection="1">
      <alignment horizontal="center" vertical="center" readingOrder="1"/>
    </xf>
    <xf numFmtId="0" fontId="15" fillId="0" borderId="0" xfId="4" applyNumberFormat="1" applyFont="1" applyFill="1" applyBorder="1" applyAlignment="1" applyProtection="1">
      <alignment horizontal="left" vertical="top" readingOrder="1"/>
    </xf>
    <xf numFmtId="0" fontId="14" fillId="0" borderId="0" xfId="4" applyNumberFormat="1" applyFont="1" applyFill="1" applyBorder="1" applyAlignment="1" applyProtection="1">
      <alignment horizontal="center" vertical="center" readingOrder="1"/>
    </xf>
    <xf numFmtId="0" fontId="13" fillId="0" borderId="0" xfId="4" applyNumberFormat="1" applyFont="1" applyFill="1" applyBorder="1" applyAlignment="1" applyProtection="1">
      <alignment horizontal="center" vertical="center" wrapText="1" readingOrder="1"/>
    </xf>
    <xf numFmtId="0" fontId="11" fillId="0" borderId="66" xfId="4" applyNumberFormat="1" applyFont="1" applyFill="1" applyBorder="1" applyAlignment="1" applyProtection="1">
      <alignment horizontal="center" vertical="center" readingOrder="1"/>
    </xf>
    <xf numFmtId="0" fontId="11" fillId="0" borderId="32" xfId="4" applyNumberFormat="1" applyFont="1" applyFill="1" applyBorder="1" applyAlignment="1" applyProtection="1">
      <alignment horizontal="center" vertical="center" readingOrder="1"/>
    </xf>
    <xf numFmtId="0" fontId="11" fillId="0" borderId="67" xfId="4" applyNumberFormat="1" applyFont="1" applyFill="1" applyBorder="1" applyAlignment="1" applyProtection="1">
      <alignment horizontal="center" vertical="center" readingOrder="1"/>
    </xf>
    <xf numFmtId="0" fontId="11" fillId="0" borderId="68" xfId="4" applyNumberFormat="1" applyFont="1" applyFill="1" applyBorder="1" applyAlignment="1" applyProtection="1">
      <alignment horizontal="center" vertical="center" readingOrder="1"/>
    </xf>
    <xf numFmtId="0" fontId="11" fillId="0" borderId="37" xfId="4" applyNumberFormat="1" applyFont="1" applyFill="1" applyBorder="1" applyAlignment="1" applyProtection="1">
      <alignment horizontal="center" vertical="center" readingOrder="1"/>
    </xf>
    <xf numFmtId="0" fontId="11" fillId="0" borderId="69" xfId="4" applyNumberFormat="1" applyFont="1" applyFill="1" applyBorder="1" applyAlignment="1" applyProtection="1">
      <alignment horizontal="center" vertical="center" readingOrder="1"/>
    </xf>
    <xf numFmtId="0" fontId="11" fillId="0" borderId="0" xfId="4" applyNumberFormat="1" applyFont="1" applyFill="1" applyBorder="1" applyAlignment="1" applyProtection="1">
      <alignment horizontal="center" vertical="center" readingOrder="1"/>
    </xf>
    <xf numFmtId="0" fontId="12" fillId="0" borderId="36" xfId="4" applyNumberFormat="1" applyFont="1" applyFill="1" applyBorder="1" applyAlignment="1" applyProtection="1">
      <alignment horizontal="left" vertical="top" readingOrder="1"/>
    </xf>
    <xf numFmtId="4" fontId="20" fillId="12" borderId="44" xfId="0" applyNumberFormat="1" applyFont="1" applyFill="1" applyBorder="1" applyAlignment="1" applyProtection="1">
      <alignment horizontal="right" vertical="center" readingOrder="1"/>
    </xf>
    <xf numFmtId="4" fontId="20" fillId="12" borderId="45" xfId="0" applyNumberFormat="1" applyFont="1" applyFill="1" applyBorder="1" applyAlignment="1" applyProtection="1">
      <alignment horizontal="right" vertical="center" readingOrder="1"/>
    </xf>
    <xf numFmtId="0" fontId="21" fillId="11" borderId="50" xfId="0" applyNumberFormat="1" applyFont="1" applyFill="1" applyBorder="1" applyAlignment="1" applyProtection="1">
      <alignment horizontal="center" vertical="center" textRotation="90" readingOrder="1"/>
    </xf>
    <xf numFmtId="0" fontId="21" fillId="11" borderId="51" xfId="0" applyNumberFormat="1" applyFont="1" applyFill="1" applyBorder="1" applyAlignment="1" applyProtection="1">
      <alignment horizontal="center" vertical="center" textRotation="90" readingOrder="1"/>
    </xf>
    <xf numFmtId="0" fontId="21" fillId="11" borderId="52" xfId="0" applyNumberFormat="1" applyFont="1" applyFill="1" applyBorder="1" applyAlignment="1" applyProtection="1">
      <alignment horizontal="center" vertical="center" textRotation="90" readingOrder="1"/>
    </xf>
    <xf numFmtId="0" fontId="22" fillId="0" borderId="46" xfId="0" applyNumberFormat="1" applyFont="1" applyFill="1" applyBorder="1" applyAlignment="1" applyProtection="1">
      <alignment horizontal="left" vertical="center" readingOrder="1"/>
    </xf>
    <xf numFmtId="0" fontId="22" fillId="0" borderId="49" xfId="0" applyNumberFormat="1" applyFont="1" applyFill="1" applyBorder="1" applyAlignment="1" applyProtection="1">
      <alignment horizontal="left" vertical="center" readingOrder="1"/>
    </xf>
    <xf numFmtId="167" fontId="23" fillId="0" borderId="46" xfId="0" applyNumberFormat="1" applyFont="1" applyFill="1" applyBorder="1" applyAlignment="1" applyProtection="1">
      <alignment horizontal="right" vertical="center" readingOrder="1"/>
    </xf>
    <xf numFmtId="167" fontId="23" fillId="0" borderId="47" xfId="0" applyNumberFormat="1" applyFont="1" applyFill="1" applyBorder="1" applyAlignment="1" applyProtection="1">
      <alignment horizontal="right" vertical="center" readingOrder="1"/>
    </xf>
    <xf numFmtId="167" fontId="23" fillId="0" borderId="48" xfId="0" applyNumberFormat="1" applyFont="1" applyFill="1" applyBorder="1" applyAlignment="1" applyProtection="1">
      <alignment horizontal="right" vertical="center" readingOrder="1"/>
    </xf>
    <xf numFmtId="0" fontId="17" fillId="11" borderId="63" xfId="0" applyNumberFormat="1" applyFont="1" applyFill="1" applyBorder="1" applyAlignment="1" applyProtection="1">
      <alignment horizontal="right" vertical="center" readingOrder="1"/>
    </xf>
    <xf numFmtId="0" fontId="17" fillId="11" borderId="64" xfId="0" applyNumberFormat="1" applyFont="1" applyFill="1" applyBorder="1" applyAlignment="1" applyProtection="1">
      <alignment horizontal="right" vertical="center" readingOrder="1"/>
    </xf>
    <xf numFmtId="0" fontId="17" fillId="11" borderId="65" xfId="0" applyNumberFormat="1" applyFont="1" applyFill="1" applyBorder="1" applyAlignment="1" applyProtection="1">
      <alignment horizontal="right" vertical="center" readingOrder="1"/>
    </xf>
    <xf numFmtId="0" fontId="18" fillId="11" borderId="56" xfId="0" applyNumberFormat="1" applyFont="1" applyFill="1" applyBorder="1" applyAlignment="1" applyProtection="1">
      <alignment horizontal="center" vertical="center" readingOrder="1"/>
    </xf>
    <xf numFmtId="0" fontId="18" fillId="11" borderId="61" xfId="0" applyNumberFormat="1" applyFont="1" applyFill="1" applyBorder="1" applyAlignment="1" applyProtection="1">
      <alignment horizontal="center" vertical="center" readingOrder="1"/>
    </xf>
    <xf numFmtId="0" fontId="18" fillId="11" borderId="62" xfId="0" applyNumberFormat="1" applyFont="1" applyFill="1" applyBorder="1" applyAlignment="1" applyProtection="1">
      <alignment horizontal="center" vertical="center" readingOrder="1"/>
    </xf>
    <xf numFmtId="0" fontId="18" fillId="11" borderId="58" xfId="0" applyNumberFormat="1" applyFont="1" applyFill="1" applyBorder="1" applyAlignment="1" applyProtection="1">
      <alignment horizontal="center" vertical="center" readingOrder="1"/>
    </xf>
    <xf numFmtId="0" fontId="18" fillId="11" borderId="43" xfId="0" applyNumberFormat="1" applyFont="1" applyFill="1" applyBorder="1" applyAlignment="1" applyProtection="1">
      <alignment horizontal="center" vertical="center" readingOrder="1"/>
    </xf>
    <xf numFmtId="0" fontId="18" fillId="11" borderId="42" xfId="0" applyNumberFormat="1" applyFont="1" applyFill="1" applyBorder="1" applyAlignment="1" applyProtection="1">
      <alignment horizontal="center" vertical="center" readingOrder="1"/>
    </xf>
    <xf numFmtId="0" fontId="18" fillId="11" borderId="0" xfId="0" applyNumberFormat="1" applyFont="1" applyFill="1" applyBorder="1" applyAlignment="1" applyProtection="1">
      <alignment horizontal="center" vertical="center" readingOrder="1"/>
    </xf>
    <xf numFmtId="0" fontId="18" fillId="11" borderId="60" xfId="0" applyNumberFormat="1" applyFont="1" applyFill="1" applyBorder="1" applyAlignment="1" applyProtection="1">
      <alignment horizontal="center" vertical="center" readingOrder="1"/>
    </xf>
    <xf numFmtId="0" fontId="18" fillId="11" borderId="54" xfId="0" applyNumberFormat="1" applyFont="1" applyFill="1" applyBorder="1" applyAlignment="1" applyProtection="1">
      <alignment horizontal="center" vertical="center" readingOrder="1"/>
    </xf>
    <xf numFmtId="0" fontId="19" fillId="11" borderId="44" xfId="0" applyNumberFormat="1" applyFont="1" applyFill="1" applyBorder="1" applyAlignment="1" applyProtection="1">
      <alignment horizontal="center" vertical="center" readingOrder="1"/>
    </xf>
    <xf numFmtId="0" fontId="19" fillId="11" borderId="59" xfId="0" applyNumberFormat="1" applyFont="1" applyFill="1" applyBorder="1" applyAlignment="1" applyProtection="1">
      <alignment horizontal="center" vertical="center" readingOrder="1"/>
    </xf>
    <xf numFmtId="0" fontId="19" fillId="11" borderId="45" xfId="0" applyNumberFormat="1" applyFont="1" applyFill="1" applyBorder="1" applyAlignment="1" applyProtection="1">
      <alignment horizontal="center" vertical="center" readingOrder="1"/>
    </xf>
    <xf numFmtId="0" fontId="19" fillId="11" borderId="58" xfId="0" applyNumberFormat="1" applyFont="1" applyFill="1" applyBorder="1" applyAlignment="1" applyProtection="1">
      <alignment horizontal="center" vertical="center" wrapText="1" readingOrder="1"/>
    </xf>
    <xf numFmtId="0" fontId="19" fillId="11" borderId="43" xfId="0" applyNumberFormat="1" applyFont="1" applyFill="1" applyBorder="1" applyAlignment="1" applyProtection="1">
      <alignment horizontal="center" vertical="center" wrapText="1" readingOrder="1"/>
    </xf>
    <xf numFmtId="0" fontId="19" fillId="11" borderId="56" xfId="0" applyNumberFormat="1" applyFont="1" applyFill="1" applyBorder="1" applyAlignment="1" applyProtection="1">
      <alignment horizontal="center" vertical="center" wrapText="1" readingOrder="1"/>
    </xf>
    <xf numFmtId="0" fontId="20" fillId="12" borderId="43" xfId="0" applyNumberFormat="1" applyFont="1" applyFill="1" applyBorder="1" applyAlignment="1" applyProtection="1">
      <alignment horizontal="center" vertical="center" readingOrder="1"/>
    </xf>
    <xf numFmtId="0" fontId="20" fillId="12" borderId="56" xfId="0" applyNumberFormat="1" applyFont="1" applyFill="1" applyBorder="1" applyAlignment="1" applyProtection="1">
      <alignment horizontal="center" vertical="center" readingOrder="1"/>
    </xf>
    <xf numFmtId="0" fontId="20" fillId="12" borderId="41" xfId="0" applyNumberFormat="1" applyFont="1" applyFill="1" applyBorder="1" applyAlignment="1" applyProtection="1">
      <alignment horizontal="center" vertical="center" readingOrder="1"/>
    </xf>
    <xf numFmtId="0" fontId="20" fillId="12" borderId="57" xfId="0" applyNumberFormat="1" applyFont="1" applyFill="1" applyBorder="1" applyAlignment="1" applyProtection="1">
      <alignment horizontal="center" vertical="center" readingOrder="1"/>
    </xf>
    <xf numFmtId="0" fontId="19" fillId="11" borderId="53" xfId="0" applyNumberFormat="1" applyFont="1" applyFill="1" applyBorder="1" applyAlignment="1" applyProtection="1">
      <alignment horizontal="center" vertical="center" readingOrder="1"/>
    </xf>
    <xf numFmtId="0" fontId="19" fillId="11" borderId="54" xfId="0" applyNumberFormat="1" applyFont="1" applyFill="1" applyBorder="1" applyAlignment="1" applyProtection="1">
      <alignment horizontal="center" vertical="center" readingOrder="1"/>
    </xf>
    <xf numFmtId="0" fontId="19" fillId="11" borderId="55" xfId="0" applyNumberFormat="1" applyFont="1" applyFill="1" applyBorder="1" applyAlignment="1" applyProtection="1">
      <alignment horizontal="center" vertical="center" readingOrder="1"/>
    </xf>
    <xf numFmtId="0" fontId="10" fillId="0" borderId="0" xfId="4" applyNumberFormat="1" applyFont="1" applyFill="1" applyBorder="1" applyAlignment="1" applyProtection="1">
      <alignment horizontal="right" readingOrder="1"/>
    </xf>
    <xf numFmtId="0" fontId="1" fillId="2" borderId="6" xfId="0" applyNumberFormat="1" applyFont="1" applyFill="1" applyBorder="1" applyAlignment="1" applyProtection="1">
      <alignment horizontal="right" vertical="center"/>
    </xf>
    <xf numFmtId="0" fontId="1" fillId="4" borderId="3" xfId="0" applyNumberFormat="1" applyFont="1" applyFill="1" applyBorder="1" applyAlignment="1" applyProtection="1">
      <alignment horizontal="right" vertical="center"/>
    </xf>
    <xf numFmtId="0" fontId="1" fillId="2" borderId="10" xfId="0" applyNumberFormat="1" applyFont="1" applyFill="1" applyBorder="1" applyAlignment="1" applyProtection="1">
      <alignment horizontal="right" vertical="center"/>
    </xf>
    <xf numFmtId="0" fontId="1" fillId="2" borderId="0" xfId="0" applyNumberFormat="1" applyFont="1" applyFill="1" applyBorder="1" applyAlignment="1" applyProtection="1">
      <alignment horizontal="right" vertical="center"/>
    </xf>
    <xf numFmtId="0" fontId="1" fillId="4" borderId="4" xfId="0" applyNumberFormat="1" applyFont="1" applyFill="1" applyBorder="1" applyAlignment="1" applyProtection="1">
      <alignment horizontal="right" vertical="center"/>
    </xf>
    <xf numFmtId="0" fontId="1" fillId="2" borderId="11" xfId="0" applyNumberFormat="1" applyFont="1" applyFill="1" applyBorder="1" applyAlignment="1" applyProtection="1">
      <alignment horizontal="right" vertical="center"/>
    </xf>
    <xf numFmtId="0" fontId="1" fillId="2" borderId="8" xfId="0" applyNumberFormat="1" applyFont="1" applyFill="1" applyBorder="1" applyAlignment="1" applyProtection="1">
      <alignment horizontal="right" vertical="center"/>
    </xf>
    <xf numFmtId="0" fontId="1" fillId="2" borderId="7" xfId="0" applyNumberFormat="1" applyFont="1" applyFill="1" applyBorder="1" applyAlignment="1" applyProtection="1">
      <alignment horizontal="right" vertical="center"/>
    </xf>
    <xf numFmtId="49" fontId="1" fillId="6" borderId="1" xfId="0" applyNumberFormat="1" applyFont="1" applyFill="1" applyBorder="1" applyAlignment="1" applyProtection="1">
      <alignment horizontal="left" vertical="center"/>
    </xf>
    <xf numFmtId="49" fontId="1" fillId="2" borderId="1" xfId="0" applyNumberFormat="1" applyFont="1" applyFill="1" applyBorder="1" applyAlignment="1" applyProtection="1">
      <alignment horizontal="center" vertical="center"/>
    </xf>
  </cellXfs>
  <cellStyles count="6">
    <cellStyle name="Normal" xfId="0" builtinId="0"/>
    <cellStyle name="Normal 2" xfId="4"/>
    <cellStyle name="perso 0 déc" xfId="2"/>
    <cellStyle name="Perso 2 décim" xfId="3"/>
    <cellStyle name="Pourcentage" xfId="1" builtinId="5"/>
    <cellStyle name="Pourcentage 2" xfId="5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993366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99330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808080"/>
      <rgbColor rgb="00FFFFFF"/>
      <rgbColor rgb="00D3D3D3"/>
      <rgbColor rgb="00A9A9A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36"/>
  <sheetViews>
    <sheetView showGridLines="0" topLeftCell="A10" zoomScale="120" zoomScaleNormal="120" workbookViewId="0">
      <selection activeCell="I19" sqref="I19"/>
    </sheetView>
  </sheetViews>
  <sheetFormatPr baseColWidth="10" defaultRowHeight="12.75" x14ac:dyDescent="0.2"/>
  <cols>
    <col min="1" max="1" width="8.28515625" style="17" customWidth="1"/>
    <col min="2" max="2" width="33.85546875" style="17" bestFit="1" customWidth="1"/>
    <col min="3" max="5" width="15.140625" style="17" customWidth="1"/>
    <col min="6" max="6" width="8.28515625" style="16" customWidth="1"/>
    <col min="7" max="7" width="9.5703125" style="17" bestFit="1" customWidth="1"/>
    <col min="8" max="8" width="8.28515625" style="17" customWidth="1"/>
    <col min="9" max="9" width="17.28515625" style="17" bestFit="1" customWidth="1"/>
    <col min="10" max="16384" width="11.42578125" style="17"/>
  </cols>
  <sheetData>
    <row r="1" spans="1:9" x14ac:dyDescent="0.2">
      <c r="A1" s="18" t="s">
        <v>0</v>
      </c>
      <c r="B1" s="18" t="s">
        <v>35</v>
      </c>
      <c r="C1" s="18" t="s">
        <v>69</v>
      </c>
      <c r="D1" s="18" t="s">
        <v>70</v>
      </c>
      <c r="E1" s="18"/>
      <c r="F1" s="14" t="s">
        <v>71</v>
      </c>
      <c r="G1" s="18" t="s">
        <v>72</v>
      </c>
      <c r="H1" s="31" t="s">
        <v>93</v>
      </c>
    </row>
    <row r="2" spans="1:9" x14ac:dyDescent="0.2">
      <c r="A2" s="19" t="s">
        <v>1</v>
      </c>
      <c r="B2" s="19" t="s">
        <v>36</v>
      </c>
      <c r="C2" s="20">
        <v>0</v>
      </c>
      <c r="D2" s="20">
        <v>2253.48</v>
      </c>
      <c r="E2" s="20">
        <v>-2253.48</v>
      </c>
      <c r="F2" s="110" t="s">
        <v>88</v>
      </c>
      <c r="G2" s="111"/>
      <c r="H2" s="19"/>
    </row>
    <row r="3" spans="1:9" x14ac:dyDescent="0.2">
      <c r="A3" s="21" t="s">
        <v>2</v>
      </c>
      <c r="B3" s="21" t="s">
        <v>37</v>
      </c>
      <c r="C3" s="22">
        <v>592.5</v>
      </c>
      <c r="D3" s="22">
        <v>0</v>
      </c>
      <c r="E3" s="22">
        <v>592.5</v>
      </c>
      <c r="F3" s="3">
        <v>0.2</v>
      </c>
      <c r="G3" s="21"/>
      <c r="H3" s="21"/>
    </row>
    <row r="4" spans="1:9" x14ac:dyDescent="0.2">
      <c r="A4" s="21" t="s">
        <v>3</v>
      </c>
      <c r="B4" s="21" t="s">
        <v>38</v>
      </c>
      <c r="C4" s="22">
        <v>548</v>
      </c>
      <c r="D4" s="22">
        <v>0</v>
      </c>
      <c r="E4" s="22">
        <v>548</v>
      </c>
      <c r="F4" s="3">
        <v>0.2</v>
      </c>
      <c r="G4" s="21"/>
      <c r="H4" s="21"/>
    </row>
    <row r="5" spans="1:9" x14ac:dyDescent="0.2">
      <c r="A5" s="19" t="s">
        <v>4</v>
      </c>
      <c r="B5" s="19" t="s">
        <v>39</v>
      </c>
      <c r="C5" s="20">
        <v>16623.39</v>
      </c>
      <c r="D5" s="20">
        <v>0</v>
      </c>
      <c r="E5" s="20">
        <v>16623.39</v>
      </c>
      <c r="F5" s="110" t="s">
        <v>88</v>
      </c>
      <c r="G5" s="111"/>
      <c r="H5" s="19"/>
    </row>
    <row r="6" spans="1:9" x14ac:dyDescent="0.2">
      <c r="A6" s="19" t="s">
        <v>5</v>
      </c>
      <c r="B6" s="19" t="s">
        <v>40</v>
      </c>
      <c r="C6" s="20">
        <v>18644.07</v>
      </c>
      <c r="D6" s="20">
        <v>0</v>
      </c>
      <c r="E6" s="20">
        <v>18644.07</v>
      </c>
      <c r="F6" s="110" t="s">
        <v>88</v>
      </c>
      <c r="G6" s="111"/>
      <c r="H6" s="19"/>
    </row>
    <row r="7" spans="1:9" x14ac:dyDescent="0.2">
      <c r="A7" s="19" t="s">
        <v>6</v>
      </c>
      <c r="B7" s="19" t="s">
        <v>41</v>
      </c>
      <c r="C7" s="20">
        <v>21012.04</v>
      </c>
      <c r="D7" s="20">
        <v>0</v>
      </c>
      <c r="E7" s="20">
        <v>21012.04</v>
      </c>
      <c r="F7" s="110" t="s">
        <v>88</v>
      </c>
      <c r="G7" s="111"/>
      <c r="H7" s="19"/>
    </row>
    <row r="8" spans="1:9" x14ac:dyDescent="0.2">
      <c r="A8" s="19" t="s">
        <v>7</v>
      </c>
      <c r="B8" s="19" t="s">
        <v>42</v>
      </c>
      <c r="C8" s="20">
        <v>14645.72</v>
      </c>
      <c r="D8" s="20">
        <v>0</v>
      </c>
      <c r="E8" s="20">
        <v>14645.72</v>
      </c>
      <c r="F8" s="110" t="s">
        <v>88</v>
      </c>
      <c r="G8" s="111"/>
      <c r="H8" s="19"/>
    </row>
    <row r="9" spans="1:9" x14ac:dyDescent="0.2">
      <c r="A9" s="19" t="s">
        <v>8</v>
      </c>
      <c r="B9" s="19" t="s">
        <v>43</v>
      </c>
      <c r="C9" s="20">
        <v>15136.68</v>
      </c>
      <c r="D9" s="20">
        <v>0</v>
      </c>
      <c r="E9" s="20">
        <v>15136.68</v>
      </c>
      <c r="F9" s="110" t="s">
        <v>88</v>
      </c>
      <c r="G9" s="111"/>
      <c r="H9" s="19"/>
    </row>
    <row r="10" spans="1:9" x14ac:dyDescent="0.2">
      <c r="A10" s="21" t="s">
        <v>9</v>
      </c>
      <c r="B10" s="21" t="s">
        <v>44</v>
      </c>
      <c r="C10" s="22">
        <v>1273</v>
      </c>
      <c r="D10" s="22">
        <v>0</v>
      </c>
      <c r="E10" s="22">
        <v>1273</v>
      </c>
      <c r="F10" s="3">
        <v>1</v>
      </c>
      <c r="G10" s="21"/>
      <c r="H10" s="21"/>
    </row>
    <row r="11" spans="1:9" x14ac:dyDescent="0.2">
      <c r="A11" s="21" t="s">
        <v>10</v>
      </c>
      <c r="B11" s="21" t="s">
        <v>45</v>
      </c>
      <c r="C11" s="22">
        <v>400</v>
      </c>
      <c r="D11" s="22">
        <v>0</v>
      </c>
      <c r="E11" s="22">
        <v>400</v>
      </c>
      <c r="F11" s="3"/>
      <c r="G11" s="3">
        <v>0.2</v>
      </c>
      <c r="H11" s="21"/>
    </row>
    <row r="12" spans="1:9" x14ac:dyDescent="0.2">
      <c r="A12" s="19" t="s">
        <v>11</v>
      </c>
      <c r="B12" s="19" t="s">
        <v>46</v>
      </c>
      <c r="C12" s="20">
        <v>35</v>
      </c>
      <c r="D12" s="20">
        <v>0</v>
      </c>
      <c r="E12" s="20">
        <v>35</v>
      </c>
      <c r="F12" s="110" t="s">
        <v>88</v>
      </c>
      <c r="G12" s="111"/>
      <c r="H12" s="19"/>
    </row>
    <row r="13" spans="1:9" x14ac:dyDescent="0.2">
      <c r="A13" s="21" t="s">
        <v>12</v>
      </c>
      <c r="B13" s="21" t="s">
        <v>47</v>
      </c>
      <c r="C13" s="22">
        <v>2240</v>
      </c>
      <c r="D13" s="22">
        <v>0</v>
      </c>
      <c r="E13" s="22">
        <v>2240</v>
      </c>
      <c r="F13" s="3"/>
      <c r="G13" s="76"/>
      <c r="H13" s="21"/>
      <c r="I13" s="90" t="s">
        <v>194</v>
      </c>
    </row>
    <row r="14" spans="1:9" x14ac:dyDescent="0.2">
      <c r="A14" s="21" t="s">
        <v>13</v>
      </c>
      <c r="B14" s="21" t="s">
        <v>48</v>
      </c>
      <c r="C14" s="22">
        <v>455</v>
      </c>
      <c r="D14" s="22">
        <v>0</v>
      </c>
      <c r="E14" s="22">
        <v>455</v>
      </c>
      <c r="F14" s="3"/>
      <c r="G14" s="3">
        <v>0.2</v>
      </c>
      <c r="H14" s="21"/>
    </row>
    <row r="15" spans="1:9" x14ac:dyDescent="0.2">
      <c r="A15" s="21" t="s">
        <v>14</v>
      </c>
      <c r="B15" s="21" t="s">
        <v>49</v>
      </c>
      <c r="C15" s="22">
        <v>464</v>
      </c>
      <c r="D15" s="22">
        <v>0</v>
      </c>
      <c r="E15" s="22">
        <v>464</v>
      </c>
      <c r="F15" s="3"/>
      <c r="G15" s="3">
        <v>0.2</v>
      </c>
      <c r="H15" s="21"/>
    </row>
    <row r="16" spans="1:9" x14ac:dyDescent="0.2">
      <c r="A16" s="21" t="s">
        <v>15</v>
      </c>
      <c r="B16" s="21" t="s">
        <v>50</v>
      </c>
      <c r="C16" s="22">
        <v>132.5</v>
      </c>
      <c r="D16" s="22">
        <v>0</v>
      </c>
      <c r="E16" s="22">
        <v>132.5</v>
      </c>
      <c r="F16" s="3"/>
      <c r="G16" s="3">
        <v>0.2</v>
      </c>
      <c r="H16" s="21"/>
    </row>
    <row r="17" spans="1:10" x14ac:dyDescent="0.2">
      <c r="A17" s="21" t="s">
        <v>16</v>
      </c>
      <c r="B17" s="21" t="s">
        <v>51</v>
      </c>
      <c r="C17" s="22">
        <v>17110.349999999999</v>
      </c>
      <c r="D17" s="22">
        <v>0</v>
      </c>
      <c r="E17" s="22">
        <v>17110.349999999999</v>
      </c>
      <c r="F17" s="3"/>
      <c r="G17" s="12">
        <v>0.8</v>
      </c>
      <c r="H17" s="21"/>
      <c r="J17" s="27"/>
    </row>
    <row r="18" spans="1:10" x14ac:dyDescent="0.2">
      <c r="A18" s="78" t="s">
        <v>109</v>
      </c>
      <c r="B18" s="78" t="s">
        <v>110</v>
      </c>
      <c r="C18" s="2">
        <v>0</v>
      </c>
      <c r="D18" s="2"/>
      <c r="E18" s="2">
        <v>0</v>
      </c>
      <c r="F18" s="3"/>
      <c r="G18" s="12">
        <v>0.8</v>
      </c>
      <c r="H18" s="21"/>
      <c r="J18" s="27"/>
    </row>
    <row r="19" spans="1:10" x14ac:dyDescent="0.2">
      <c r="A19" s="21" t="s">
        <v>17</v>
      </c>
      <c r="B19" s="21" t="s">
        <v>52</v>
      </c>
      <c r="C19" s="22">
        <v>600</v>
      </c>
      <c r="D19" s="22">
        <v>0</v>
      </c>
      <c r="E19" s="22">
        <v>600</v>
      </c>
      <c r="F19" s="3"/>
      <c r="G19" s="12">
        <v>0.8</v>
      </c>
      <c r="H19" s="21"/>
      <c r="I19" s="90" t="s">
        <v>197</v>
      </c>
      <c r="J19" s="90"/>
    </row>
    <row r="20" spans="1:10" x14ac:dyDescent="0.2">
      <c r="A20" s="21" t="s">
        <v>18</v>
      </c>
      <c r="B20" s="21" t="s">
        <v>53</v>
      </c>
      <c r="C20" s="22">
        <v>1459.62</v>
      </c>
      <c r="D20" s="22">
        <v>0</v>
      </c>
      <c r="E20" s="22">
        <v>1459.62</v>
      </c>
      <c r="F20" s="3"/>
      <c r="G20" s="12">
        <v>0.8</v>
      </c>
      <c r="H20" s="21"/>
      <c r="I20" s="96" t="s">
        <v>116</v>
      </c>
      <c r="J20" s="22">
        <f>VLOOKUP(I20,LivrePaye,3,FALSE)</f>
        <v>17710.349999999999</v>
      </c>
    </row>
    <row r="21" spans="1:10" x14ac:dyDescent="0.2">
      <c r="A21" s="21" t="s">
        <v>19</v>
      </c>
      <c r="B21" s="21" t="s">
        <v>54</v>
      </c>
      <c r="C21" s="22">
        <v>1036.08</v>
      </c>
      <c r="D21" s="22">
        <v>0</v>
      </c>
      <c r="E21" s="22">
        <v>1036.08</v>
      </c>
      <c r="F21" s="3"/>
      <c r="G21" s="12">
        <v>0.8</v>
      </c>
      <c r="H21" s="21"/>
      <c r="I21" s="96" t="s">
        <v>115</v>
      </c>
      <c r="J21" s="22">
        <f>VLOOKUP(I21,LivrePaye,6,FALSE)</f>
        <v>3434.36</v>
      </c>
    </row>
    <row r="22" spans="1:10" x14ac:dyDescent="0.2">
      <c r="A22" s="21" t="s">
        <v>20</v>
      </c>
      <c r="B22" s="21" t="s">
        <v>55</v>
      </c>
      <c r="C22" s="22">
        <v>761.54</v>
      </c>
      <c r="D22" s="22">
        <v>0</v>
      </c>
      <c r="E22" s="22">
        <v>761.54</v>
      </c>
      <c r="F22" s="3"/>
      <c r="G22" s="12">
        <v>0.8</v>
      </c>
      <c r="H22" s="21"/>
      <c r="J22" s="22">
        <f>SUM(J20:J21)</f>
        <v>21144.71</v>
      </c>
    </row>
    <row r="23" spans="1:10" x14ac:dyDescent="0.2">
      <c r="A23" s="21" t="s">
        <v>21</v>
      </c>
      <c r="B23" s="21" t="s">
        <v>56</v>
      </c>
      <c r="C23" s="22">
        <v>177.12</v>
      </c>
      <c r="D23" s="22">
        <v>0</v>
      </c>
      <c r="E23" s="22">
        <v>177.12</v>
      </c>
      <c r="F23" s="3"/>
      <c r="G23" s="12">
        <v>0.8</v>
      </c>
      <c r="H23" s="21"/>
      <c r="I23" s="23"/>
    </row>
    <row r="24" spans="1:10" x14ac:dyDescent="0.2">
      <c r="A24" s="24" t="s">
        <v>22</v>
      </c>
      <c r="B24" s="24" t="s">
        <v>57</v>
      </c>
      <c r="C24" s="25">
        <v>2.73</v>
      </c>
      <c r="D24" s="25">
        <v>0</v>
      </c>
      <c r="E24" s="25">
        <v>2.73</v>
      </c>
      <c r="F24" s="15"/>
      <c r="G24" s="26" t="s">
        <v>87</v>
      </c>
      <c r="H24" s="24"/>
    </row>
    <row r="25" spans="1:10" x14ac:dyDescent="0.2">
      <c r="A25" s="21" t="s">
        <v>23</v>
      </c>
      <c r="B25" s="21" t="s">
        <v>58</v>
      </c>
      <c r="C25" s="22">
        <v>3150.96</v>
      </c>
      <c r="D25" s="22">
        <v>0</v>
      </c>
      <c r="E25" s="22">
        <v>3150.96</v>
      </c>
      <c r="F25" s="3"/>
      <c r="G25" s="28"/>
      <c r="H25" s="21"/>
      <c r="I25" s="77" t="s">
        <v>74</v>
      </c>
    </row>
    <row r="26" spans="1:10" x14ac:dyDescent="0.2">
      <c r="A26" s="21" t="s">
        <v>24</v>
      </c>
      <c r="B26" s="21" t="s">
        <v>73</v>
      </c>
      <c r="C26" s="22">
        <v>755.86</v>
      </c>
      <c r="D26" s="22">
        <v>0</v>
      </c>
      <c r="E26" s="22">
        <v>755.86</v>
      </c>
      <c r="F26" s="3"/>
      <c r="G26" s="3">
        <v>0.2</v>
      </c>
      <c r="H26" s="21"/>
    </row>
    <row r="27" spans="1:10" x14ac:dyDescent="0.2">
      <c r="A27" s="19" t="s">
        <v>25</v>
      </c>
      <c r="B27" s="19" t="s">
        <v>59</v>
      </c>
      <c r="C27" s="20">
        <v>6231</v>
      </c>
      <c r="D27" s="20">
        <v>0</v>
      </c>
      <c r="E27" s="20">
        <v>6231</v>
      </c>
      <c r="F27" s="110" t="s">
        <v>88</v>
      </c>
      <c r="G27" s="111"/>
      <c r="H27" s="19"/>
    </row>
    <row r="28" spans="1:10" x14ac:dyDescent="0.2">
      <c r="A28" s="21" t="s">
        <v>26</v>
      </c>
      <c r="B28" s="21" t="s">
        <v>60</v>
      </c>
      <c r="C28" s="22">
        <v>0</v>
      </c>
      <c r="D28" s="22">
        <v>8386.42</v>
      </c>
      <c r="E28" s="22">
        <v>-8386.42</v>
      </c>
      <c r="F28" s="22"/>
      <c r="G28" s="21"/>
      <c r="H28" s="22"/>
    </row>
    <row r="29" spans="1:10" x14ac:dyDescent="0.2">
      <c r="A29" s="19" t="s">
        <v>27</v>
      </c>
      <c r="B29" s="19" t="s">
        <v>61</v>
      </c>
      <c r="C29" s="20">
        <v>0</v>
      </c>
      <c r="D29" s="20">
        <v>21</v>
      </c>
      <c r="E29" s="20">
        <v>-21</v>
      </c>
      <c r="F29" s="110" t="s">
        <v>88</v>
      </c>
      <c r="G29" s="111"/>
      <c r="H29" s="19"/>
    </row>
    <row r="30" spans="1:10" x14ac:dyDescent="0.2">
      <c r="A30" s="19" t="s">
        <v>28</v>
      </c>
      <c r="B30" s="19" t="s">
        <v>62</v>
      </c>
      <c r="C30" s="20">
        <v>0</v>
      </c>
      <c r="D30" s="20">
        <v>26165.66</v>
      </c>
      <c r="E30" s="20">
        <v>-26165.66</v>
      </c>
      <c r="F30" s="110" t="s">
        <v>88</v>
      </c>
      <c r="G30" s="111"/>
      <c r="H30" s="19"/>
    </row>
    <row r="31" spans="1:10" x14ac:dyDescent="0.2">
      <c r="A31" s="19" t="s">
        <v>29</v>
      </c>
      <c r="B31" s="19" t="s">
        <v>63</v>
      </c>
      <c r="C31" s="20">
        <v>0</v>
      </c>
      <c r="D31" s="20">
        <v>24996.66</v>
      </c>
      <c r="E31" s="20">
        <v>-24996.66</v>
      </c>
      <c r="F31" s="110" t="s">
        <v>88</v>
      </c>
      <c r="G31" s="111"/>
      <c r="H31" s="19"/>
    </row>
    <row r="32" spans="1:10" x14ac:dyDescent="0.2">
      <c r="A32" s="19" t="s">
        <v>30</v>
      </c>
      <c r="B32" s="19" t="s">
        <v>64</v>
      </c>
      <c r="C32" s="20">
        <v>0</v>
      </c>
      <c r="D32" s="20">
        <v>28197.1</v>
      </c>
      <c r="E32" s="20">
        <v>-28197.1</v>
      </c>
      <c r="F32" s="110" t="s">
        <v>88</v>
      </c>
      <c r="G32" s="111"/>
      <c r="H32" s="19"/>
    </row>
    <row r="33" spans="1:9" x14ac:dyDescent="0.2">
      <c r="A33" s="19" t="s">
        <v>31</v>
      </c>
      <c r="B33" s="19" t="s">
        <v>65</v>
      </c>
      <c r="C33" s="20">
        <v>0</v>
      </c>
      <c r="D33" s="20">
        <v>19896.98</v>
      </c>
      <c r="E33" s="20">
        <v>-19896.98</v>
      </c>
      <c r="F33" s="110" t="s">
        <v>88</v>
      </c>
      <c r="G33" s="111"/>
      <c r="H33" s="19"/>
    </row>
    <row r="34" spans="1:9" x14ac:dyDescent="0.2">
      <c r="A34" s="19" t="s">
        <v>32</v>
      </c>
      <c r="B34" s="19" t="s">
        <v>66</v>
      </c>
      <c r="C34" s="20">
        <v>98</v>
      </c>
      <c r="D34" s="20">
        <v>20378.419999999998</v>
      </c>
      <c r="E34" s="20">
        <v>-20280.419999999998</v>
      </c>
      <c r="F34" s="110" t="s">
        <v>88</v>
      </c>
      <c r="G34" s="111"/>
      <c r="H34" s="19"/>
    </row>
    <row r="35" spans="1:9" x14ac:dyDescent="0.2">
      <c r="A35" s="21" t="s">
        <v>33</v>
      </c>
      <c r="B35" s="21" t="s">
        <v>67</v>
      </c>
      <c r="C35" s="22">
        <v>65</v>
      </c>
      <c r="D35" s="22">
        <v>5815</v>
      </c>
      <c r="E35" s="22">
        <v>-5750</v>
      </c>
      <c r="G35" s="21"/>
      <c r="H35" s="91"/>
      <c r="I35" s="90" t="s">
        <v>194</v>
      </c>
    </row>
    <row r="36" spans="1:9" x14ac:dyDescent="0.2">
      <c r="A36" s="24" t="s">
        <v>34</v>
      </c>
      <c r="B36" s="24" t="s">
        <v>68</v>
      </c>
      <c r="C36" s="25">
        <v>0</v>
      </c>
      <c r="D36" s="25">
        <v>2.62</v>
      </c>
      <c r="E36" s="25">
        <v>-2.62</v>
      </c>
      <c r="F36" s="13"/>
      <c r="G36" s="26" t="s">
        <v>87</v>
      </c>
      <c r="H36" s="24"/>
    </row>
  </sheetData>
  <mergeCells count="14">
    <mergeCell ref="F2:G2"/>
    <mergeCell ref="F5:G5"/>
    <mergeCell ref="F6:G6"/>
    <mergeCell ref="F7:G7"/>
    <mergeCell ref="F8:G8"/>
    <mergeCell ref="F31:G31"/>
    <mergeCell ref="F32:G32"/>
    <mergeCell ref="F33:G33"/>
    <mergeCell ref="F34:G34"/>
    <mergeCell ref="F9:G9"/>
    <mergeCell ref="F12:G12"/>
    <mergeCell ref="F27:G27"/>
    <mergeCell ref="F29:G29"/>
    <mergeCell ref="F30:G30"/>
  </mergeCells>
  <pageMargins left="0.78740157499999996" right="0.78740157499999996" top="0.984251969" bottom="0.984251969" header="0.4921259845" footer="0.4921259845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57"/>
  <sheetViews>
    <sheetView showGridLines="0" tabSelected="1" zoomScale="120" zoomScaleNormal="120" workbookViewId="0">
      <selection activeCell="G11" sqref="G11"/>
    </sheetView>
  </sheetViews>
  <sheetFormatPr baseColWidth="10" defaultRowHeight="12.75" x14ac:dyDescent="0.2"/>
  <cols>
    <col min="1" max="1" width="8.28515625" style="17" customWidth="1"/>
    <col min="2" max="2" width="33.85546875" style="17" bestFit="1" customWidth="1"/>
    <col min="3" max="3" width="15.140625" style="17" customWidth="1"/>
    <col min="4" max="4" width="8.28515625" style="16" customWidth="1"/>
    <col min="5" max="5" width="9.5703125" style="17" bestFit="1" customWidth="1"/>
    <col min="6" max="6" width="10" style="17" bestFit="1" customWidth="1"/>
    <col min="7" max="16384" width="11.42578125" style="17"/>
  </cols>
  <sheetData>
    <row r="1" spans="1:6" ht="13.5" thickBot="1" x14ac:dyDescent="0.25">
      <c r="A1" s="51" t="s">
        <v>0</v>
      </c>
      <c r="B1" s="52" t="s">
        <v>35</v>
      </c>
      <c r="C1" s="53" t="s">
        <v>92</v>
      </c>
      <c r="D1" s="54" t="s">
        <v>89</v>
      </c>
      <c r="E1" s="53" t="s">
        <v>90</v>
      </c>
      <c r="F1" s="55" t="s">
        <v>91</v>
      </c>
    </row>
    <row r="2" spans="1:6" x14ac:dyDescent="0.2">
      <c r="A2" s="34"/>
      <c r="B2" s="35" t="s">
        <v>94</v>
      </c>
      <c r="C2" s="36"/>
      <c r="D2" s="36"/>
      <c r="E2" s="36"/>
      <c r="F2" s="37"/>
    </row>
    <row r="3" spans="1:6" x14ac:dyDescent="0.2">
      <c r="A3" s="38" t="s">
        <v>26</v>
      </c>
      <c r="B3" s="21" t="s">
        <v>60</v>
      </c>
      <c r="C3" s="22">
        <f>-VLOOKUP(A3,Balance,5,FALSE)</f>
        <v>8386.42</v>
      </c>
      <c r="D3" s="39"/>
      <c r="E3" s="39"/>
      <c r="F3" s="40"/>
    </row>
    <row r="4" spans="1:6" x14ac:dyDescent="0.2">
      <c r="A4" s="41"/>
      <c r="B4" s="29"/>
      <c r="C4" s="39"/>
      <c r="D4" s="108">
        <f>ROUND(F4/E4,0)</f>
        <v>12</v>
      </c>
      <c r="E4" s="76">
        <v>20.83</v>
      </c>
      <c r="F4" s="107">
        <v>248.92</v>
      </c>
    </row>
    <row r="5" spans="1:6" x14ac:dyDescent="0.2">
      <c r="A5" s="41"/>
      <c r="B5" s="29"/>
      <c r="C5" s="39"/>
      <c r="D5" s="108">
        <f t="shared" ref="D5:D6" si="0">ROUND(F5/E5,0)</f>
        <v>40</v>
      </c>
      <c r="E5" s="76">
        <v>50</v>
      </c>
      <c r="F5" s="107">
        <v>1995</v>
      </c>
    </row>
    <row r="6" spans="1:6" x14ac:dyDescent="0.2">
      <c r="A6" s="41"/>
      <c r="B6" s="29"/>
      <c r="C6" s="39"/>
      <c r="D6" s="108">
        <f t="shared" si="0"/>
        <v>82</v>
      </c>
      <c r="E6" s="76">
        <v>75</v>
      </c>
      <c r="F6" s="107">
        <v>6142.5</v>
      </c>
    </row>
    <row r="7" spans="1:6" x14ac:dyDescent="0.2">
      <c r="A7" s="43"/>
      <c r="B7" s="39"/>
      <c r="C7" s="39"/>
      <c r="D7" s="39"/>
      <c r="E7" s="39"/>
      <c r="F7" s="40"/>
    </row>
    <row r="8" spans="1:6" x14ac:dyDescent="0.2">
      <c r="A8" s="38" t="s">
        <v>33</v>
      </c>
      <c r="B8" s="21" t="s">
        <v>67</v>
      </c>
      <c r="C8" s="22">
        <f>-VLOOKUP(A8,Balance,5,FALSE)</f>
        <v>5750</v>
      </c>
      <c r="D8" s="39"/>
      <c r="E8" s="39"/>
      <c r="F8" s="40"/>
    </row>
    <row r="9" spans="1:6" x14ac:dyDescent="0.2">
      <c r="A9" s="41"/>
      <c r="B9" s="29"/>
      <c r="C9" s="30"/>
      <c r="D9" s="76">
        <v>100</v>
      </c>
      <c r="E9" s="76">
        <v>35</v>
      </c>
      <c r="F9" s="42">
        <f>D9*E9</f>
        <v>3500</v>
      </c>
    </row>
    <row r="10" spans="1:6" x14ac:dyDescent="0.2">
      <c r="A10" s="41"/>
      <c r="B10" s="29"/>
      <c r="C10" s="30"/>
      <c r="D10" s="44"/>
      <c r="E10" s="39"/>
      <c r="F10" s="40"/>
    </row>
    <row r="11" spans="1:6" ht="13.5" thickBot="1" x14ac:dyDescent="0.25">
      <c r="A11" s="45"/>
      <c r="B11" s="46" t="s">
        <v>105</v>
      </c>
      <c r="C11" s="47"/>
      <c r="D11" s="48"/>
      <c r="E11" s="49"/>
      <c r="F11" s="50">
        <f>SUM(F4:F9)</f>
        <v>11886.42</v>
      </c>
    </row>
    <row r="12" spans="1:6" x14ac:dyDescent="0.2">
      <c r="A12" s="34"/>
      <c r="B12" s="35" t="s">
        <v>95</v>
      </c>
      <c r="C12" s="36"/>
      <c r="D12" s="36"/>
      <c r="E12" s="36"/>
      <c r="F12" s="37"/>
    </row>
    <row r="13" spans="1:6" x14ac:dyDescent="0.2">
      <c r="A13" s="38" t="s">
        <v>2</v>
      </c>
      <c r="B13" s="21" t="s">
        <v>37</v>
      </c>
      <c r="C13" s="22">
        <f>VLOOKUP(A13,Balance,5,FALSE)</f>
        <v>592.5</v>
      </c>
      <c r="D13" s="22">
        <f>C13</f>
        <v>592.5</v>
      </c>
      <c r="E13" s="3">
        <f>VLOOKUP(A13,Balance,6,FALSE)</f>
        <v>0.2</v>
      </c>
      <c r="F13" s="42">
        <f>D13*E13</f>
        <v>118.5</v>
      </c>
    </row>
    <row r="14" spans="1:6" x14ac:dyDescent="0.2">
      <c r="A14" s="38" t="s">
        <v>3</v>
      </c>
      <c r="B14" s="21" t="s">
        <v>38</v>
      </c>
      <c r="C14" s="22">
        <f>VLOOKUP(A14,Balance,5,FALSE)</f>
        <v>548</v>
      </c>
      <c r="D14" s="22">
        <f t="shared" ref="D14:D15" si="1">C14</f>
        <v>548</v>
      </c>
      <c r="E14" s="3">
        <f>VLOOKUP(A14,Balance,6,FALSE)</f>
        <v>0.2</v>
      </c>
      <c r="F14" s="42">
        <f t="shared" ref="F14:F15" si="2">D14*E14</f>
        <v>109.60000000000001</v>
      </c>
    </row>
    <row r="15" spans="1:6" x14ac:dyDescent="0.2">
      <c r="A15" s="38" t="s">
        <v>9</v>
      </c>
      <c r="B15" s="21" t="s">
        <v>44</v>
      </c>
      <c r="C15" s="22">
        <f>VLOOKUP(A15,Balance,5,FALSE)</f>
        <v>1273</v>
      </c>
      <c r="D15" s="22">
        <f t="shared" si="1"/>
        <v>1273</v>
      </c>
      <c r="E15" s="3">
        <f>VLOOKUP(A15,Balance,6,FALSE)</f>
        <v>1</v>
      </c>
      <c r="F15" s="42">
        <f t="shared" si="2"/>
        <v>1273</v>
      </c>
    </row>
    <row r="16" spans="1:6" x14ac:dyDescent="0.2">
      <c r="A16" s="38" t="s">
        <v>12</v>
      </c>
      <c r="B16" s="21" t="s">
        <v>47</v>
      </c>
      <c r="C16" s="22">
        <f>VLOOKUP(A16,Balance,5,FALSE)</f>
        <v>2240</v>
      </c>
      <c r="D16" s="22">
        <f>D9</f>
        <v>100</v>
      </c>
      <c r="E16" s="76">
        <v>10</v>
      </c>
      <c r="F16" s="42">
        <f>D16*E16</f>
        <v>1000</v>
      </c>
    </row>
    <row r="17" spans="1:6" x14ac:dyDescent="0.2">
      <c r="A17" s="41"/>
      <c r="B17" s="29"/>
      <c r="C17" s="30"/>
      <c r="D17" s="30"/>
      <c r="E17" s="30"/>
      <c r="F17" s="56"/>
    </row>
    <row r="18" spans="1:6" ht="13.5" thickBot="1" x14ac:dyDescent="0.25">
      <c r="A18" s="41"/>
      <c r="B18" s="33" t="s">
        <v>105</v>
      </c>
      <c r="C18" s="39"/>
      <c r="D18" s="30"/>
      <c r="E18" s="30"/>
      <c r="F18" s="62">
        <f>SUM(F13:F16)</f>
        <v>2501.1</v>
      </c>
    </row>
    <row r="19" spans="1:6" x14ac:dyDescent="0.2">
      <c r="A19" s="63"/>
      <c r="B19" s="64"/>
      <c r="C19" s="36"/>
      <c r="D19" s="65"/>
      <c r="E19" s="65"/>
      <c r="F19" s="66"/>
    </row>
    <row r="20" spans="1:6" x14ac:dyDescent="0.2">
      <c r="A20" s="43"/>
      <c r="B20" s="32" t="s">
        <v>103</v>
      </c>
      <c r="C20" s="39"/>
      <c r="D20" s="44"/>
      <c r="E20" s="39"/>
      <c r="F20" s="67">
        <f>F11-F18</f>
        <v>9385.32</v>
      </c>
    </row>
    <row r="21" spans="1:6" ht="13.5" thickBot="1" x14ac:dyDescent="0.25">
      <c r="A21" s="58"/>
      <c r="B21" s="59"/>
      <c r="C21" s="47"/>
      <c r="D21" s="60"/>
      <c r="E21" s="47"/>
      <c r="F21" s="61"/>
    </row>
    <row r="22" spans="1:6" x14ac:dyDescent="0.2">
      <c r="A22" s="34"/>
      <c r="B22" s="35" t="s">
        <v>102</v>
      </c>
      <c r="C22" s="36"/>
      <c r="D22" s="74"/>
      <c r="E22" s="36"/>
      <c r="F22" s="37"/>
    </row>
    <row r="23" spans="1:6" x14ac:dyDescent="0.2">
      <c r="A23" s="38" t="s">
        <v>10</v>
      </c>
      <c r="B23" s="21" t="s">
        <v>45</v>
      </c>
      <c r="C23" s="22">
        <f t="shared" ref="C23:C26" si="3">VLOOKUP(A23,Balance,5,FALSE)</f>
        <v>400</v>
      </c>
      <c r="D23" s="22">
        <f>C23</f>
        <v>400</v>
      </c>
      <c r="E23" s="3">
        <f>VLOOKUP(A23,Balance,7,FALSE)</f>
        <v>0.2</v>
      </c>
      <c r="F23" s="42">
        <f t="shared" ref="F23:F36" si="4">D23*E23</f>
        <v>80</v>
      </c>
    </row>
    <row r="24" spans="1:6" x14ac:dyDescent="0.2">
      <c r="A24" s="38" t="s">
        <v>13</v>
      </c>
      <c r="B24" s="21" t="s">
        <v>48</v>
      </c>
      <c r="C24" s="22">
        <f t="shared" si="3"/>
        <v>455</v>
      </c>
      <c r="D24" s="22">
        <f t="shared" ref="D24:D33" si="5">C24</f>
        <v>455</v>
      </c>
      <c r="E24" s="3">
        <f>VLOOKUP(A24,Balance,7,FALSE)</f>
        <v>0.2</v>
      </c>
      <c r="F24" s="42">
        <f t="shared" si="4"/>
        <v>91</v>
      </c>
    </row>
    <row r="25" spans="1:6" x14ac:dyDescent="0.2">
      <c r="A25" s="38" t="s">
        <v>14</v>
      </c>
      <c r="B25" s="21" t="s">
        <v>49</v>
      </c>
      <c r="C25" s="22">
        <f t="shared" si="3"/>
        <v>464</v>
      </c>
      <c r="D25" s="22">
        <f t="shared" si="5"/>
        <v>464</v>
      </c>
      <c r="E25" s="3">
        <f>VLOOKUP(A25,Balance,7,FALSE)</f>
        <v>0.2</v>
      </c>
      <c r="F25" s="42">
        <f t="shared" si="4"/>
        <v>92.800000000000011</v>
      </c>
    </row>
    <row r="26" spans="1:6" x14ac:dyDescent="0.2">
      <c r="A26" s="38" t="s">
        <v>15</v>
      </c>
      <c r="B26" s="21" t="s">
        <v>50</v>
      </c>
      <c r="C26" s="22">
        <f t="shared" si="3"/>
        <v>132.5</v>
      </c>
      <c r="D26" s="22">
        <f t="shared" si="5"/>
        <v>132.5</v>
      </c>
      <c r="E26" s="3">
        <f>VLOOKUP(A26,Balance,7,FALSE)</f>
        <v>0.2</v>
      </c>
      <c r="F26" s="42">
        <f t="shared" si="4"/>
        <v>26.5</v>
      </c>
    </row>
    <row r="27" spans="1:6" x14ac:dyDescent="0.2">
      <c r="A27" s="97" t="s">
        <v>16</v>
      </c>
      <c r="B27" s="98" t="s">
        <v>51</v>
      </c>
      <c r="C27" s="99">
        <f t="shared" ref="C27:C33" si="6">VLOOKUP(A27,Balance,5,FALSE)</f>
        <v>17110.349999999999</v>
      </c>
      <c r="D27" s="99">
        <f t="shared" si="5"/>
        <v>17110.349999999999</v>
      </c>
      <c r="E27" s="100"/>
      <c r="F27" s="101"/>
    </row>
    <row r="28" spans="1:6" x14ac:dyDescent="0.2">
      <c r="A28" s="102" t="s">
        <v>109</v>
      </c>
      <c r="B28" s="102" t="s">
        <v>110</v>
      </c>
      <c r="C28" s="99">
        <f t="shared" si="6"/>
        <v>0</v>
      </c>
      <c r="D28" s="99">
        <f t="shared" ref="D28" si="7">C28</f>
        <v>0</v>
      </c>
      <c r="E28" s="100"/>
      <c r="F28" s="101"/>
    </row>
    <row r="29" spans="1:6" x14ac:dyDescent="0.2">
      <c r="A29" s="97" t="s">
        <v>17</v>
      </c>
      <c r="B29" s="98" t="s">
        <v>52</v>
      </c>
      <c r="C29" s="99">
        <f t="shared" si="6"/>
        <v>600</v>
      </c>
      <c r="D29" s="99">
        <f t="shared" si="5"/>
        <v>600</v>
      </c>
      <c r="E29" s="100"/>
      <c r="F29" s="101"/>
    </row>
    <row r="30" spans="1:6" x14ac:dyDescent="0.2">
      <c r="A30" s="97" t="s">
        <v>18</v>
      </c>
      <c r="B30" s="98" t="s">
        <v>53</v>
      </c>
      <c r="C30" s="99">
        <f t="shared" si="6"/>
        <v>1459.62</v>
      </c>
      <c r="D30" s="99">
        <f t="shared" si="5"/>
        <v>1459.62</v>
      </c>
      <c r="E30" s="100"/>
      <c r="F30" s="101"/>
    </row>
    <row r="31" spans="1:6" x14ac:dyDescent="0.2">
      <c r="A31" s="97" t="s">
        <v>19</v>
      </c>
      <c r="B31" s="98" t="s">
        <v>54</v>
      </c>
      <c r="C31" s="99">
        <f t="shared" si="6"/>
        <v>1036.08</v>
      </c>
      <c r="D31" s="99">
        <f t="shared" si="5"/>
        <v>1036.08</v>
      </c>
      <c r="E31" s="100"/>
      <c r="F31" s="101"/>
    </row>
    <row r="32" spans="1:6" x14ac:dyDescent="0.2">
      <c r="A32" s="97" t="s">
        <v>20</v>
      </c>
      <c r="B32" s="98" t="s">
        <v>55</v>
      </c>
      <c r="C32" s="99">
        <f t="shared" si="6"/>
        <v>761.54</v>
      </c>
      <c r="D32" s="99">
        <f t="shared" si="5"/>
        <v>761.54</v>
      </c>
      <c r="E32" s="100"/>
      <c r="F32" s="101"/>
    </row>
    <row r="33" spans="1:9" x14ac:dyDescent="0.2">
      <c r="A33" s="97" t="s">
        <v>21</v>
      </c>
      <c r="B33" s="98" t="s">
        <v>56</v>
      </c>
      <c r="C33" s="99">
        <f t="shared" si="6"/>
        <v>177.12</v>
      </c>
      <c r="D33" s="99">
        <f t="shared" si="5"/>
        <v>177.12</v>
      </c>
      <c r="E33" s="100"/>
      <c r="F33" s="101"/>
    </row>
    <row r="34" spans="1:9" x14ac:dyDescent="0.2">
      <c r="A34" s="43"/>
      <c r="B34" s="29" t="s">
        <v>198</v>
      </c>
      <c r="C34" s="68" t="s">
        <v>195</v>
      </c>
      <c r="D34" s="103"/>
      <c r="E34" s="104"/>
      <c r="F34" s="105"/>
    </row>
    <row r="35" spans="1:9" x14ac:dyDescent="0.2">
      <c r="A35" s="43"/>
      <c r="B35" s="29" t="s">
        <v>116</v>
      </c>
      <c r="D35" s="69">
        <f>VLOOKUP(B35,LivrePaye,3,FALSE)</f>
        <v>17710.349999999999</v>
      </c>
      <c r="E35" s="70">
        <v>0.8</v>
      </c>
      <c r="F35" s="71">
        <f t="shared" si="4"/>
        <v>14168.279999999999</v>
      </c>
    </row>
    <row r="36" spans="1:9" x14ac:dyDescent="0.2">
      <c r="A36" s="43"/>
      <c r="B36" s="29" t="s">
        <v>115</v>
      </c>
      <c r="D36" s="69">
        <f>VLOOKUP(B36,LivrePaye,6,FALSE)</f>
        <v>3434.36</v>
      </c>
      <c r="E36" s="70">
        <v>0.8</v>
      </c>
      <c r="F36" s="71">
        <f t="shared" si="4"/>
        <v>2747.4880000000003</v>
      </c>
    </row>
    <row r="37" spans="1:9" x14ac:dyDescent="0.2">
      <c r="A37" s="43"/>
      <c r="B37" s="30" t="s">
        <v>196</v>
      </c>
      <c r="C37" s="39"/>
      <c r="D37" s="39"/>
      <c r="E37" s="39"/>
      <c r="F37" s="72">
        <f>SUM(F35:F36)</f>
        <v>16915.768</v>
      </c>
    </row>
    <row r="38" spans="1:9" x14ac:dyDescent="0.2">
      <c r="A38" s="38" t="s">
        <v>23</v>
      </c>
      <c r="B38" s="21" t="s">
        <v>58</v>
      </c>
      <c r="C38" s="22">
        <f>VLOOKUP(A38,Balance,5,FALSE)</f>
        <v>3150.96</v>
      </c>
      <c r="D38" s="39"/>
      <c r="E38" s="39"/>
      <c r="F38" s="40"/>
    </row>
    <row r="39" spans="1:9" x14ac:dyDescent="0.2">
      <c r="A39" s="43"/>
      <c r="B39" s="29" t="s">
        <v>101</v>
      </c>
      <c r="C39" s="109">
        <v>42735</v>
      </c>
      <c r="D39" s="39"/>
      <c r="E39" s="39"/>
      <c r="F39" s="40"/>
    </row>
    <row r="40" spans="1:9" x14ac:dyDescent="0.2">
      <c r="A40" s="43"/>
      <c r="B40" s="29" t="s">
        <v>96</v>
      </c>
      <c r="C40" s="57"/>
      <c r="D40" s="69">
        <f>VLOOKUP($C$39,Immo1,3,FALSE)</f>
        <v>1875</v>
      </c>
      <c r="E40" s="70">
        <v>0.2</v>
      </c>
      <c r="F40" s="71">
        <f t="shared" ref="F40:F44" si="8">D40*E40</f>
        <v>375</v>
      </c>
      <c r="I40" s="106"/>
    </row>
    <row r="41" spans="1:9" x14ac:dyDescent="0.2">
      <c r="A41" s="43"/>
      <c r="B41" s="29" t="s">
        <v>97</v>
      </c>
      <c r="C41" s="57"/>
      <c r="D41" s="69">
        <f>VLOOKUP($C$39,Immo2,3,FALSE)</f>
        <v>625</v>
      </c>
      <c r="E41" s="70">
        <v>0.2</v>
      </c>
      <c r="F41" s="71">
        <f t="shared" si="8"/>
        <v>125</v>
      </c>
    </row>
    <row r="42" spans="1:9" x14ac:dyDescent="0.2">
      <c r="A42" s="43"/>
      <c r="B42" s="29" t="s">
        <v>98</v>
      </c>
      <c r="C42" s="57"/>
      <c r="D42" s="69">
        <f>VLOOKUP($C$39,Immo3,3,FALSE)</f>
        <v>300</v>
      </c>
      <c r="E42" s="70">
        <v>0.2</v>
      </c>
      <c r="F42" s="71">
        <f t="shared" si="8"/>
        <v>60</v>
      </c>
    </row>
    <row r="43" spans="1:9" x14ac:dyDescent="0.2">
      <c r="A43" s="43"/>
      <c r="B43" s="29" t="s">
        <v>99</v>
      </c>
      <c r="C43" s="57"/>
      <c r="D43" s="69">
        <f>VLOOKUP($C$39,Immo4,3,FALSE)</f>
        <v>300</v>
      </c>
      <c r="E43" s="70">
        <v>1</v>
      </c>
      <c r="F43" s="71">
        <f t="shared" si="8"/>
        <v>300</v>
      </c>
    </row>
    <row r="44" spans="1:9" x14ac:dyDescent="0.2">
      <c r="A44" s="43"/>
      <c r="B44" s="29" t="s">
        <v>100</v>
      </c>
      <c r="C44" s="57"/>
      <c r="D44" s="69">
        <f>VLOOKUP($C$39,Immo5,3,FALSE)</f>
        <v>50.96</v>
      </c>
      <c r="E44" s="70">
        <v>1</v>
      </c>
      <c r="F44" s="71">
        <f t="shared" si="8"/>
        <v>50.96</v>
      </c>
    </row>
    <row r="45" spans="1:9" x14ac:dyDescent="0.2">
      <c r="A45" s="43"/>
      <c r="B45" s="30" t="s">
        <v>106</v>
      </c>
      <c r="C45" s="39"/>
      <c r="D45" s="39"/>
      <c r="E45" s="39"/>
      <c r="F45" s="72">
        <f>SUM(F40:F44)</f>
        <v>910.96</v>
      </c>
    </row>
    <row r="46" spans="1:9" x14ac:dyDescent="0.2">
      <c r="A46" s="38" t="s">
        <v>24</v>
      </c>
      <c r="B46" s="21" t="s">
        <v>73</v>
      </c>
      <c r="C46" s="22">
        <f>VLOOKUP(A46,Balance,5,FALSE)</f>
        <v>755.86</v>
      </c>
      <c r="D46" s="22">
        <f>C46</f>
        <v>755.86</v>
      </c>
      <c r="E46" s="3">
        <f>VLOOKUP(A46,Balance,7,FALSE)</f>
        <v>0.2</v>
      </c>
      <c r="F46" s="42">
        <f t="shared" ref="F46" si="9">D46*E46</f>
        <v>151.172</v>
      </c>
    </row>
    <row r="47" spans="1:9" x14ac:dyDescent="0.2">
      <c r="A47" s="41"/>
      <c r="B47" s="29"/>
      <c r="C47" s="30"/>
      <c r="D47" s="30"/>
      <c r="E47" s="73"/>
      <c r="F47" s="56"/>
    </row>
    <row r="48" spans="1:9" ht="13.5" thickBot="1" x14ac:dyDescent="0.25">
      <c r="A48" s="58"/>
      <c r="B48" s="46" t="s">
        <v>105</v>
      </c>
      <c r="C48" s="47"/>
      <c r="D48" s="60"/>
      <c r="E48" s="47"/>
      <c r="F48" s="50">
        <f>SUM(F23:F26)+F37+F45+F46</f>
        <v>18268.199999999997</v>
      </c>
    </row>
    <row r="49" spans="1:6" x14ac:dyDescent="0.2">
      <c r="A49" s="63"/>
      <c r="B49" s="64"/>
      <c r="C49" s="36"/>
      <c r="D49" s="65"/>
      <c r="E49" s="65"/>
      <c r="F49" s="66"/>
    </row>
    <row r="50" spans="1:6" x14ac:dyDescent="0.2">
      <c r="A50" s="43"/>
      <c r="B50" s="32" t="s">
        <v>104</v>
      </c>
      <c r="C50" s="39"/>
      <c r="D50" s="44"/>
      <c r="E50" s="39"/>
      <c r="F50" s="67">
        <f>F20-F48</f>
        <v>-8882.8799999999974</v>
      </c>
    </row>
    <row r="51" spans="1:6" ht="13.5" thickBot="1" x14ac:dyDescent="0.25">
      <c r="A51" s="58"/>
      <c r="B51" s="59"/>
      <c r="C51" s="47"/>
      <c r="D51" s="60"/>
      <c r="E51" s="47"/>
      <c r="F51" s="61"/>
    </row>
    <row r="52" spans="1:6" x14ac:dyDescent="0.2">
      <c r="A52" s="63"/>
      <c r="B52" s="64"/>
      <c r="C52" s="36"/>
      <c r="D52" s="65"/>
      <c r="E52" s="65"/>
      <c r="F52" s="66"/>
    </row>
    <row r="53" spans="1:6" x14ac:dyDescent="0.2">
      <c r="A53" s="43"/>
      <c r="B53" s="32" t="s">
        <v>107</v>
      </c>
      <c r="C53" s="39"/>
      <c r="D53" s="44"/>
      <c r="E53" s="39"/>
      <c r="F53" s="75">
        <f>F20/F11</f>
        <v>0.789583406946751</v>
      </c>
    </row>
    <row r="54" spans="1:6" ht="13.5" thickBot="1" x14ac:dyDescent="0.25">
      <c r="A54" s="58"/>
      <c r="B54" s="59"/>
      <c r="C54" s="47"/>
      <c r="D54" s="60"/>
      <c r="E54" s="47"/>
      <c r="F54" s="61"/>
    </row>
    <row r="55" spans="1:6" x14ac:dyDescent="0.2">
      <c r="A55" s="63"/>
      <c r="B55" s="64"/>
      <c r="C55" s="36"/>
      <c r="D55" s="65"/>
      <c r="E55" s="65"/>
      <c r="F55" s="66"/>
    </row>
    <row r="56" spans="1:6" x14ac:dyDescent="0.2">
      <c r="A56" s="43"/>
      <c r="B56" s="32" t="s">
        <v>108</v>
      </c>
      <c r="C56" s="39"/>
      <c r="D56" s="44"/>
      <c r="E56" s="39"/>
      <c r="F56" s="67">
        <f>F48/F53</f>
        <v>23136.504439273245</v>
      </c>
    </row>
    <row r="57" spans="1:6" ht="13.5" thickBot="1" x14ac:dyDescent="0.25">
      <c r="A57" s="58"/>
      <c r="B57" s="59"/>
      <c r="C57" s="47"/>
      <c r="D57" s="60"/>
      <c r="E57" s="47"/>
      <c r="F57" s="61"/>
    </row>
  </sheetData>
  <conditionalFormatting sqref="F50">
    <cfRule type="cellIs" dxfId="2" priority="4" operator="lessThan">
      <formula>0</formula>
    </cfRule>
  </conditionalFormatting>
  <conditionalFormatting sqref="F53">
    <cfRule type="cellIs" dxfId="1" priority="3" operator="lessThan">
      <formula>0</formula>
    </cfRule>
  </conditionalFormatting>
  <conditionalFormatting sqref="F56">
    <cfRule type="cellIs" dxfId="0" priority="2" operator="lessThan">
      <formula>0</formula>
    </cfRule>
  </conditionalFormatting>
  <pageMargins left="0.78740157499999996" right="0.78740157499999996" top="0.984251969" bottom="0.984251969" header="0.4921259845" footer="0.4921259845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8"/>
  <sheetViews>
    <sheetView zoomScale="190" zoomScaleNormal="190" workbookViewId="0">
      <selection activeCell="C27" sqref="C27:D27"/>
    </sheetView>
  </sheetViews>
  <sheetFormatPr baseColWidth="10" defaultColWidth="9.140625" defaultRowHeight="12.75" x14ac:dyDescent="0.2"/>
  <cols>
    <col min="1" max="1" width="2" style="79" customWidth="1"/>
    <col min="2" max="2" width="9.140625" style="79"/>
    <col min="3" max="3" width="11.5703125" style="79" customWidth="1"/>
    <col min="4" max="4" width="5.5703125" style="79" customWidth="1"/>
    <col min="5" max="5" width="1.5703125" style="79" customWidth="1"/>
    <col min="6" max="6" width="3.140625" style="79" customWidth="1"/>
    <col min="7" max="7" width="2.5703125" style="79" customWidth="1"/>
    <col min="8" max="8" width="6" style="79" customWidth="1"/>
    <col min="9" max="9" width="0.5703125" style="79" customWidth="1"/>
    <col min="10" max="10" width="5.5703125" style="79" customWidth="1"/>
    <col min="11" max="11" width="0.5703125" style="79" customWidth="1"/>
    <col min="12" max="12" width="5.5703125" style="79" customWidth="1"/>
    <col min="13" max="13" width="1" style="79" customWidth="1"/>
    <col min="14" max="14" width="8.85546875" style="79" bestFit="1" customWidth="1"/>
    <col min="15" max="15" width="0.5703125" style="79" customWidth="1"/>
    <col min="16" max="16" width="5.5703125" style="79" customWidth="1"/>
    <col min="17" max="17" width="5.7109375" style="79" customWidth="1"/>
    <col min="18" max="20" width="0.5703125" style="79" customWidth="1"/>
    <col min="21" max="22" width="2" style="79" customWidth="1"/>
    <col min="23" max="23" width="5.5703125" style="79" customWidth="1"/>
    <col min="24" max="24" width="10.140625" style="79" customWidth="1"/>
    <col min="25" max="25" width="0.5703125" style="79" customWidth="1"/>
    <col min="26" max="16384" width="9.140625" style="79"/>
  </cols>
  <sheetData>
    <row r="1" spans="1:25" ht="11.85" customHeight="1" x14ac:dyDescent="0.2">
      <c r="A1" s="118" t="s">
        <v>176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X1" s="89" t="s">
        <v>193</v>
      </c>
    </row>
    <row r="2" spans="1:25" ht="11.1" customHeight="1" x14ac:dyDescent="0.2"/>
    <row r="3" spans="1:25" ht="8.85" customHeight="1" x14ac:dyDescent="0.2"/>
    <row r="4" spans="1:25" ht="23.45" customHeight="1" x14ac:dyDescent="0.2">
      <c r="D4" s="119" t="s">
        <v>192</v>
      </c>
      <c r="E4" s="119"/>
      <c r="F4" s="119"/>
      <c r="G4" s="119"/>
      <c r="H4" s="119"/>
      <c r="I4" s="119"/>
      <c r="J4" s="119"/>
      <c r="K4" s="119"/>
      <c r="L4" s="119"/>
      <c r="M4" s="119"/>
      <c r="N4" s="119"/>
      <c r="O4" s="119"/>
      <c r="P4" s="119"/>
      <c r="Q4" s="119"/>
      <c r="R4" s="119"/>
      <c r="S4" s="119"/>
      <c r="T4" s="119"/>
    </row>
    <row r="5" spans="1:25" ht="2.85" customHeight="1" x14ac:dyDescent="0.2"/>
    <row r="6" spans="1:25" ht="11.1" customHeight="1" x14ac:dyDescent="0.2">
      <c r="A6" s="120" t="s">
        <v>191</v>
      </c>
      <c r="B6" s="120"/>
      <c r="C6" s="120"/>
      <c r="D6" s="120"/>
      <c r="E6" s="120"/>
      <c r="F6" s="120"/>
      <c r="G6" s="120"/>
      <c r="H6" s="120"/>
      <c r="I6" s="120"/>
      <c r="J6" s="120"/>
      <c r="K6" s="120"/>
      <c r="L6" s="120"/>
      <c r="M6" s="120"/>
      <c r="N6" s="120"/>
      <c r="O6" s="120"/>
      <c r="P6" s="120"/>
      <c r="Q6" s="120"/>
      <c r="R6" s="120"/>
      <c r="S6" s="120"/>
      <c r="T6" s="120"/>
      <c r="U6" s="120"/>
      <c r="V6" s="120"/>
      <c r="W6" s="120"/>
      <c r="X6" s="120"/>
      <c r="Y6" s="120"/>
    </row>
    <row r="7" spans="1:25" ht="11.85" customHeight="1" x14ac:dyDescent="0.2">
      <c r="A7" s="120" t="s">
        <v>190</v>
      </c>
      <c r="B7" s="120"/>
      <c r="C7" s="120"/>
      <c r="D7" s="120"/>
      <c r="E7" s="120"/>
      <c r="F7" s="120"/>
      <c r="G7" s="120"/>
      <c r="H7" s="120"/>
      <c r="I7" s="120"/>
      <c r="J7" s="120"/>
      <c r="K7" s="120"/>
      <c r="L7" s="120"/>
      <c r="M7" s="120"/>
      <c r="N7" s="120"/>
      <c r="O7" s="120"/>
      <c r="P7" s="120"/>
      <c r="Q7" s="120"/>
      <c r="R7" s="120"/>
      <c r="S7" s="120"/>
      <c r="T7" s="120"/>
      <c r="U7" s="120"/>
      <c r="V7" s="120"/>
      <c r="W7" s="120"/>
      <c r="X7" s="120"/>
      <c r="Y7" s="120"/>
    </row>
    <row r="8" spans="1:25" ht="5.85" customHeight="1" x14ac:dyDescent="0.2"/>
    <row r="9" spans="1:25" ht="5.85" customHeight="1" x14ac:dyDescent="0.2">
      <c r="A9" s="112" t="s">
        <v>189</v>
      </c>
      <c r="B9" s="112"/>
      <c r="C9" s="112"/>
      <c r="D9" s="112"/>
      <c r="E9" s="112"/>
      <c r="F9" s="112"/>
      <c r="G9" s="112"/>
      <c r="H9" s="112"/>
      <c r="I9" s="112"/>
    </row>
    <row r="10" spans="1:25" ht="5.85" customHeight="1" x14ac:dyDescent="0.2">
      <c r="A10" s="112"/>
      <c r="B10" s="112"/>
      <c r="C10" s="112"/>
      <c r="D10" s="112"/>
      <c r="E10" s="112"/>
      <c r="F10" s="112"/>
      <c r="G10" s="112"/>
      <c r="H10" s="112"/>
      <c r="I10" s="112"/>
      <c r="L10" s="113" t="s">
        <v>188</v>
      </c>
      <c r="M10" s="113"/>
      <c r="N10" s="113"/>
      <c r="O10" s="113"/>
    </row>
    <row r="11" spans="1:25" ht="5.85" customHeight="1" x14ac:dyDescent="0.2">
      <c r="A11" s="112" t="s">
        <v>187</v>
      </c>
      <c r="B11" s="112"/>
      <c r="C11" s="112"/>
      <c r="D11" s="112"/>
      <c r="E11" s="112"/>
      <c r="F11" s="112"/>
      <c r="G11" s="112"/>
      <c r="H11" s="112"/>
      <c r="I11" s="112"/>
      <c r="L11" s="113"/>
      <c r="M11" s="113"/>
      <c r="N11" s="113"/>
      <c r="O11" s="113"/>
    </row>
    <row r="12" spans="1:25" ht="5.85" customHeight="1" x14ac:dyDescent="0.2">
      <c r="A12" s="112"/>
      <c r="B12" s="112"/>
      <c r="C12" s="112"/>
      <c r="D12" s="112"/>
      <c r="E12" s="112"/>
      <c r="F12" s="112"/>
      <c r="G12" s="112"/>
      <c r="H12" s="112"/>
      <c r="I12" s="112"/>
      <c r="S12" s="88"/>
      <c r="T12" s="88"/>
      <c r="U12" s="88"/>
    </row>
    <row r="13" spans="1:25" ht="11.1" customHeight="1" x14ac:dyDescent="0.2">
      <c r="A13" s="113" t="s">
        <v>186</v>
      </c>
      <c r="B13" s="113"/>
      <c r="C13" s="113"/>
      <c r="D13" s="113"/>
      <c r="E13" s="113"/>
      <c r="F13" s="113"/>
      <c r="G13" s="113"/>
      <c r="H13" s="113"/>
      <c r="I13" s="113"/>
      <c r="N13" s="114" t="s">
        <v>185</v>
      </c>
      <c r="O13" s="114"/>
      <c r="P13" s="114"/>
      <c r="R13" s="87"/>
      <c r="S13" s="115" t="s">
        <v>179</v>
      </c>
      <c r="T13" s="116"/>
      <c r="U13" s="117"/>
      <c r="V13" s="86"/>
    </row>
    <row r="14" spans="1:25" ht="8.85" customHeight="1" x14ac:dyDescent="0.2">
      <c r="N14" s="114" t="s">
        <v>184</v>
      </c>
      <c r="O14" s="114"/>
      <c r="P14" s="114"/>
      <c r="R14" s="87"/>
      <c r="S14" s="121" t="s">
        <v>179</v>
      </c>
      <c r="T14" s="122"/>
      <c r="U14" s="123"/>
      <c r="V14" s="86"/>
    </row>
    <row r="15" spans="1:25" ht="2.85" customHeight="1" x14ac:dyDescent="0.2">
      <c r="A15" s="113" t="s">
        <v>183</v>
      </c>
      <c r="B15" s="113"/>
      <c r="C15" s="113"/>
      <c r="D15" s="113"/>
      <c r="E15" s="113"/>
      <c r="F15" s="127" t="s">
        <v>179</v>
      </c>
      <c r="N15" s="114"/>
      <c r="O15" s="114"/>
      <c r="P15" s="114"/>
      <c r="R15" s="87"/>
      <c r="S15" s="124"/>
      <c r="T15" s="125"/>
      <c r="U15" s="126"/>
      <c r="V15" s="86"/>
    </row>
    <row r="16" spans="1:25" ht="8.85" customHeight="1" x14ac:dyDescent="0.2">
      <c r="A16" s="113"/>
      <c r="B16" s="113"/>
      <c r="C16" s="113"/>
      <c r="D16" s="113"/>
      <c r="E16" s="113"/>
      <c r="F16" s="127"/>
      <c r="N16" s="114" t="s">
        <v>182</v>
      </c>
      <c r="O16" s="114"/>
      <c r="P16" s="114"/>
      <c r="Q16" s="114"/>
      <c r="R16" s="128"/>
      <c r="S16" s="121" t="s">
        <v>179</v>
      </c>
      <c r="T16" s="122"/>
      <c r="U16" s="123"/>
      <c r="V16" s="86"/>
    </row>
    <row r="17" spans="1:22" ht="2.85" customHeight="1" x14ac:dyDescent="0.2">
      <c r="N17" s="114"/>
      <c r="O17" s="114"/>
      <c r="P17" s="114"/>
      <c r="Q17" s="114"/>
      <c r="R17" s="128"/>
      <c r="S17" s="124"/>
      <c r="T17" s="125"/>
      <c r="U17" s="126"/>
      <c r="V17" s="86"/>
    </row>
    <row r="18" spans="1:22" ht="11.85" customHeight="1" x14ac:dyDescent="0.2">
      <c r="N18" s="114" t="s">
        <v>181</v>
      </c>
      <c r="O18" s="114"/>
      <c r="P18" s="114"/>
      <c r="Q18" s="114"/>
      <c r="R18" s="87"/>
      <c r="S18" s="115" t="s">
        <v>179</v>
      </c>
      <c r="T18" s="116"/>
      <c r="U18" s="117"/>
      <c r="V18" s="86"/>
    </row>
    <row r="19" spans="1:22" ht="11.1" customHeight="1" x14ac:dyDescent="0.2">
      <c r="N19" s="114" t="s">
        <v>180</v>
      </c>
      <c r="O19" s="114"/>
      <c r="P19" s="114"/>
      <c r="Q19" s="114"/>
      <c r="R19" s="87"/>
      <c r="S19" s="115" t="s">
        <v>179</v>
      </c>
      <c r="T19" s="116"/>
      <c r="U19" s="117"/>
      <c r="V19" s="86"/>
    </row>
    <row r="20" spans="1:22" ht="23.45" customHeight="1" x14ac:dyDescent="0.2">
      <c r="A20" s="85"/>
      <c r="B20" s="84"/>
      <c r="C20" s="84"/>
      <c r="D20" s="84"/>
      <c r="E20" s="84"/>
      <c r="F20" s="84"/>
      <c r="G20" s="84"/>
      <c r="H20" s="84"/>
      <c r="I20" s="84"/>
      <c r="J20" s="84"/>
      <c r="K20" s="84"/>
      <c r="L20" s="84"/>
      <c r="S20" s="83"/>
      <c r="T20" s="83"/>
      <c r="U20" s="83"/>
    </row>
    <row r="21" spans="1:22" ht="11.85" customHeight="1" x14ac:dyDescent="0.2">
      <c r="A21" s="139"/>
      <c r="B21" s="142" t="s">
        <v>178</v>
      </c>
      <c r="C21" s="145" t="s">
        <v>177</v>
      </c>
      <c r="D21" s="146"/>
      <c r="E21" s="151" t="s">
        <v>176</v>
      </c>
      <c r="F21" s="152"/>
      <c r="G21" s="152"/>
      <c r="H21" s="152"/>
      <c r="I21" s="152"/>
      <c r="J21" s="152"/>
      <c r="K21" s="152"/>
      <c r="L21" s="153"/>
      <c r="M21" s="82"/>
    </row>
    <row r="22" spans="1:22" ht="28.7" customHeight="1" x14ac:dyDescent="0.2">
      <c r="A22" s="140"/>
      <c r="B22" s="143"/>
      <c r="C22" s="147"/>
      <c r="D22" s="148"/>
      <c r="E22" s="154" t="s">
        <v>175</v>
      </c>
      <c r="F22" s="155"/>
      <c r="G22" s="155"/>
      <c r="H22" s="156"/>
      <c r="I22" s="157" t="s">
        <v>174</v>
      </c>
      <c r="J22" s="157"/>
      <c r="K22" s="157"/>
      <c r="L22" s="158"/>
      <c r="M22" s="82"/>
    </row>
    <row r="23" spans="1:22" ht="11.85" customHeight="1" x14ac:dyDescent="0.2">
      <c r="A23" s="141"/>
      <c r="B23" s="144"/>
      <c r="C23" s="149"/>
      <c r="D23" s="150"/>
      <c r="E23" s="161" t="s">
        <v>173</v>
      </c>
      <c r="F23" s="162"/>
      <c r="G23" s="163"/>
      <c r="H23" s="92" t="s">
        <v>172</v>
      </c>
      <c r="I23" s="159"/>
      <c r="J23" s="159"/>
      <c r="K23" s="159"/>
      <c r="L23" s="160"/>
      <c r="M23" s="82"/>
    </row>
    <row r="24" spans="1:22" ht="11.1" customHeight="1" x14ac:dyDescent="0.2">
      <c r="A24" s="131" t="s">
        <v>171</v>
      </c>
      <c r="B24" s="93" t="s">
        <v>170</v>
      </c>
      <c r="C24" s="134" t="s">
        <v>169</v>
      </c>
      <c r="D24" s="135"/>
      <c r="E24" s="136">
        <v>500.7</v>
      </c>
      <c r="F24" s="137"/>
      <c r="G24" s="138"/>
      <c r="H24" s="94"/>
      <c r="I24" s="129">
        <v>500.7</v>
      </c>
      <c r="J24" s="130"/>
      <c r="K24" s="129">
        <v>0</v>
      </c>
      <c r="L24" s="130"/>
      <c r="M24" s="82"/>
    </row>
    <row r="25" spans="1:22" ht="11.85" customHeight="1" x14ac:dyDescent="0.2">
      <c r="A25" s="132"/>
      <c r="B25" s="93" t="s">
        <v>168</v>
      </c>
      <c r="C25" s="134" t="s">
        <v>167</v>
      </c>
      <c r="D25" s="135"/>
      <c r="E25" s="136">
        <v>127.74</v>
      </c>
      <c r="F25" s="137"/>
      <c r="G25" s="138"/>
      <c r="H25" s="94"/>
      <c r="I25" s="129">
        <v>127.74</v>
      </c>
      <c r="J25" s="130"/>
      <c r="K25" s="129">
        <v>0</v>
      </c>
      <c r="L25" s="130"/>
      <c r="M25" s="82"/>
    </row>
    <row r="26" spans="1:22" ht="11.85" customHeight="1" x14ac:dyDescent="0.2">
      <c r="A26" s="132"/>
      <c r="B26" s="93" t="s">
        <v>166</v>
      </c>
      <c r="C26" s="134" t="s">
        <v>165</v>
      </c>
      <c r="D26" s="135"/>
      <c r="E26" s="136">
        <v>17050</v>
      </c>
      <c r="F26" s="137"/>
      <c r="G26" s="138"/>
      <c r="H26" s="94"/>
      <c r="I26" s="129">
        <v>17050</v>
      </c>
      <c r="J26" s="130"/>
      <c r="K26" s="129">
        <v>0</v>
      </c>
      <c r="L26" s="130"/>
      <c r="M26" s="82"/>
    </row>
    <row r="27" spans="1:22" ht="11.85" customHeight="1" x14ac:dyDescent="0.2">
      <c r="A27" s="132"/>
      <c r="B27" s="93" t="s">
        <v>164</v>
      </c>
      <c r="C27" s="134" t="s">
        <v>163</v>
      </c>
      <c r="D27" s="135"/>
      <c r="E27" s="136">
        <v>600</v>
      </c>
      <c r="F27" s="137"/>
      <c r="G27" s="138"/>
      <c r="H27" s="94"/>
      <c r="I27" s="129">
        <v>600</v>
      </c>
      <c r="J27" s="130"/>
      <c r="K27" s="129">
        <v>0</v>
      </c>
      <c r="L27" s="130"/>
      <c r="M27" s="82"/>
    </row>
    <row r="28" spans="1:22" ht="11.1" customHeight="1" x14ac:dyDescent="0.2">
      <c r="A28" s="132"/>
      <c r="B28" s="93" t="s">
        <v>162</v>
      </c>
      <c r="C28" s="134" t="s">
        <v>161</v>
      </c>
      <c r="D28" s="135"/>
      <c r="E28" s="136">
        <v>-500.7</v>
      </c>
      <c r="F28" s="137"/>
      <c r="G28" s="138"/>
      <c r="H28" s="94"/>
      <c r="I28" s="129">
        <v>-500.7</v>
      </c>
      <c r="J28" s="130"/>
      <c r="K28" s="129">
        <v>0</v>
      </c>
      <c r="L28" s="130"/>
      <c r="M28" s="82"/>
    </row>
    <row r="29" spans="1:22" ht="11.85" customHeight="1" x14ac:dyDescent="0.2">
      <c r="A29" s="133"/>
      <c r="B29" s="93" t="s">
        <v>160</v>
      </c>
      <c r="C29" s="134" t="s">
        <v>159</v>
      </c>
      <c r="D29" s="135"/>
      <c r="E29" s="136">
        <v>-67.39</v>
      </c>
      <c r="F29" s="137"/>
      <c r="G29" s="138"/>
      <c r="H29" s="94"/>
      <c r="I29" s="129">
        <v>-67.39</v>
      </c>
      <c r="J29" s="130"/>
      <c r="K29" s="129">
        <v>0</v>
      </c>
      <c r="L29" s="130"/>
      <c r="M29" s="82"/>
    </row>
    <row r="30" spans="1:22" ht="11.85" customHeight="1" x14ac:dyDescent="0.2">
      <c r="A30" s="131" t="s">
        <v>158</v>
      </c>
      <c r="B30" s="93" t="s">
        <v>157</v>
      </c>
      <c r="C30" s="134" t="s">
        <v>156</v>
      </c>
      <c r="D30" s="135"/>
      <c r="E30" s="136"/>
      <c r="F30" s="137"/>
      <c r="G30" s="138"/>
      <c r="H30" s="94">
        <v>-3743.97</v>
      </c>
      <c r="I30" s="129">
        <v>0</v>
      </c>
      <c r="J30" s="130"/>
      <c r="K30" s="129">
        <v>-3743.97</v>
      </c>
      <c r="L30" s="130"/>
      <c r="M30" s="82"/>
    </row>
    <row r="31" spans="1:22" ht="11.85" customHeight="1" x14ac:dyDescent="0.2">
      <c r="A31" s="132"/>
      <c r="B31" s="93" t="s">
        <v>155</v>
      </c>
      <c r="C31" s="134" t="s">
        <v>154</v>
      </c>
      <c r="D31" s="135"/>
      <c r="E31" s="136"/>
      <c r="F31" s="137"/>
      <c r="G31" s="138"/>
      <c r="H31" s="94">
        <v>611.04999999999995</v>
      </c>
      <c r="I31" s="129">
        <v>0</v>
      </c>
      <c r="J31" s="130"/>
      <c r="K31" s="129">
        <v>611.04999999999995</v>
      </c>
      <c r="L31" s="130"/>
      <c r="M31" s="82"/>
    </row>
    <row r="32" spans="1:22" ht="11.1" customHeight="1" x14ac:dyDescent="0.2">
      <c r="A32" s="132"/>
      <c r="B32" s="93" t="s">
        <v>153</v>
      </c>
      <c r="C32" s="134" t="s">
        <v>152</v>
      </c>
      <c r="D32" s="135"/>
      <c r="E32" s="136">
        <v>-141.66999999999999</v>
      </c>
      <c r="F32" s="137"/>
      <c r="G32" s="138"/>
      <c r="H32" s="94">
        <v>212.53</v>
      </c>
      <c r="I32" s="129">
        <v>-141.66999999999999</v>
      </c>
      <c r="J32" s="130"/>
      <c r="K32" s="129">
        <v>212.53</v>
      </c>
      <c r="L32" s="130"/>
      <c r="M32" s="82"/>
    </row>
    <row r="33" spans="1:13" ht="11.85" customHeight="1" x14ac:dyDescent="0.2">
      <c r="A33" s="132"/>
      <c r="B33" s="93" t="s">
        <v>151</v>
      </c>
      <c r="C33" s="134" t="s">
        <v>150</v>
      </c>
      <c r="D33" s="135"/>
      <c r="E33" s="136"/>
      <c r="F33" s="137"/>
      <c r="G33" s="138"/>
      <c r="H33" s="94">
        <v>442.77</v>
      </c>
      <c r="I33" s="129">
        <v>0</v>
      </c>
      <c r="J33" s="130"/>
      <c r="K33" s="129">
        <v>442.77</v>
      </c>
      <c r="L33" s="130"/>
      <c r="M33" s="82"/>
    </row>
    <row r="34" spans="1:13" ht="11.85" customHeight="1" x14ac:dyDescent="0.2">
      <c r="A34" s="132"/>
      <c r="B34" s="93" t="s">
        <v>149</v>
      </c>
      <c r="C34" s="134" t="s">
        <v>148</v>
      </c>
      <c r="D34" s="135"/>
      <c r="E34" s="136">
        <v>-425.04</v>
      </c>
      <c r="F34" s="137"/>
      <c r="G34" s="138"/>
      <c r="H34" s="94">
        <v>708.4</v>
      </c>
      <c r="I34" s="129">
        <v>-425.04</v>
      </c>
      <c r="J34" s="130"/>
      <c r="K34" s="129">
        <v>708.4</v>
      </c>
      <c r="L34" s="130"/>
      <c r="M34" s="82"/>
    </row>
    <row r="35" spans="1:13" ht="11.85" customHeight="1" x14ac:dyDescent="0.2">
      <c r="A35" s="132"/>
      <c r="B35" s="93" t="s">
        <v>147</v>
      </c>
      <c r="C35" s="134" t="s">
        <v>146</v>
      </c>
      <c r="D35" s="135"/>
      <c r="E35" s="136"/>
      <c r="F35" s="137"/>
      <c r="G35" s="138"/>
      <c r="H35" s="94">
        <v>53.14</v>
      </c>
      <c r="I35" s="129">
        <v>0</v>
      </c>
      <c r="J35" s="130"/>
      <c r="K35" s="129">
        <v>53.14</v>
      </c>
      <c r="L35" s="130"/>
      <c r="M35" s="82"/>
    </row>
    <row r="36" spans="1:13" ht="11.1" customHeight="1" x14ac:dyDescent="0.2">
      <c r="A36" s="132"/>
      <c r="B36" s="93" t="s">
        <v>145</v>
      </c>
      <c r="C36" s="134" t="s">
        <v>144</v>
      </c>
      <c r="D36" s="135"/>
      <c r="E36" s="136"/>
      <c r="F36" s="137"/>
      <c r="G36" s="138"/>
      <c r="H36" s="94">
        <v>17710.349999999999</v>
      </c>
      <c r="I36" s="129">
        <v>0</v>
      </c>
      <c r="J36" s="130"/>
      <c r="K36" s="129">
        <v>17710.349999999999</v>
      </c>
      <c r="L36" s="130"/>
      <c r="M36" s="82"/>
    </row>
    <row r="37" spans="1:13" ht="11.85" customHeight="1" x14ac:dyDescent="0.2">
      <c r="A37" s="132"/>
      <c r="B37" s="93" t="s">
        <v>143</v>
      </c>
      <c r="C37" s="134" t="s">
        <v>142</v>
      </c>
      <c r="D37" s="135"/>
      <c r="E37" s="136"/>
      <c r="F37" s="137"/>
      <c r="G37" s="138"/>
      <c r="H37" s="94">
        <v>-17710.349999999999</v>
      </c>
      <c r="I37" s="129">
        <v>0</v>
      </c>
      <c r="J37" s="130"/>
      <c r="K37" s="129">
        <v>-17710.349999999999</v>
      </c>
      <c r="L37" s="130"/>
      <c r="M37" s="82"/>
    </row>
    <row r="38" spans="1:13" ht="11.85" customHeight="1" x14ac:dyDescent="0.2">
      <c r="A38" s="132"/>
      <c r="B38" s="93" t="s">
        <v>141</v>
      </c>
      <c r="C38" s="134" t="s">
        <v>140</v>
      </c>
      <c r="D38" s="135"/>
      <c r="E38" s="136">
        <v>-87.88</v>
      </c>
      <c r="F38" s="137"/>
      <c r="G38" s="138"/>
      <c r="H38" s="94"/>
      <c r="I38" s="129">
        <v>-87.88</v>
      </c>
      <c r="J38" s="130"/>
      <c r="K38" s="129">
        <v>0</v>
      </c>
      <c r="L38" s="130"/>
      <c r="M38" s="82"/>
    </row>
    <row r="39" spans="1:13" ht="11.85" customHeight="1" x14ac:dyDescent="0.2">
      <c r="A39" s="132"/>
      <c r="B39" s="93" t="s">
        <v>139</v>
      </c>
      <c r="C39" s="134" t="s">
        <v>138</v>
      </c>
      <c r="D39" s="135"/>
      <c r="E39" s="136"/>
      <c r="F39" s="137"/>
      <c r="G39" s="138"/>
      <c r="H39" s="94">
        <v>53.14</v>
      </c>
      <c r="I39" s="129">
        <v>0</v>
      </c>
      <c r="J39" s="130"/>
      <c r="K39" s="129">
        <v>53.14</v>
      </c>
      <c r="L39" s="130"/>
      <c r="M39" s="82"/>
    </row>
    <row r="40" spans="1:13" ht="11.1" customHeight="1" x14ac:dyDescent="0.2">
      <c r="A40" s="132"/>
      <c r="B40" s="93" t="s">
        <v>137</v>
      </c>
      <c r="C40" s="134" t="s">
        <v>136</v>
      </c>
      <c r="D40" s="135"/>
      <c r="E40" s="136">
        <v>-896.47</v>
      </c>
      <c r="F40" s="137"/>
      <c r="G40" s="138"/>
      <c r="H40" s="94"/>
      <c r="I40" s="129">
        <v>-896.47</v>
      </c>
      <c r="J40" s="130"/>
      <c r="K40" s="129">
        <v>0</v>
      </c>
      <c r="L40" s="130"/>
      <c r="M40" s="82"/>
    </row>
    <row r="41" spans="1:13" ht="11.85" customHeight="1" x14ac:dyDescent="0.2">
      <c r="A41" s="132"/>
      <c r="B41" s="93" t="s">
        <v>135</v>
      </c>
      <c r="C41" s="134" t="s">
        <v>134</v>
      </c>
      <c r="D41" s="135"/>
      <c r="E41" s="136">
        <v>-421.86</v>
      </c>
      <c r="F41" s="137"/>
      <c r="G41" s="138"/>
      <c r="H41" s="94"/>
      <c r="I41" s="129">
        <v>-421.86</v>
      </c>
      <c r="J41" s="130"/>
      <c r="K41" s="129">
        <v>0</v>
      </c>
      <c r="L41" s="130"/>
      <c r="M41" s="82"/>
    </row>
    <row r="42" spans="1:13" ht="11.85" customHeight="1" x14ac:dyDescent="0.2">
      <c r="A42" s="132"/>
      <c r="B42" s="93" t="s">
        <v>133</v>
      </c>
      <c r="C42" s="134" t="s">
        <v>132</v>
      </c>
      <c r="D42" s="135"/>
      <c r="E42" s="136"/>
      <c r="F42" s="137"/>
      <c r="G42" s="138"/>
      <c r="H42" s="94">
        <v>17.72</v>
      </c>
      <c r="I42" s="129">
        <v>0</v>
      </c>
      <c r="J42" s="130"/>
      <c r="K42" s="129">
        <v>17.72</v>
      </c>
      <c r="L42" s="130"/>
      <c r="M42" s="82"/>
    </row>
    <row r="43" spans="1:13" ht="11.85" customHeight="1" x14ac:dyDescent="0.2">
      <c r="A43" s="132"/>
      <c r="B43" s="93" t="s">
        <v>131</v>
      </c>
      <c r="C43" s="134" t="s">
        <v>130</v>
      </c>
      <c r="D43" s="135"/>
      <c r="E43" s="136"/>
      <c r="F43" s="137"/>
      <c r="G43" s="138"/>
      <c r="H43" s="94">
        <v>2.83</v>
      </c>
      <c r="I43" s="129">
        <v>0</v>
      </c>
      <c r="J43" s="130"/>
      <c r="K43" s="129">
        <v>2.83</v>
      </c>
      <c r="L43" s="130"/>
      <c r="M43" s="82"/>
    </row>
    <row r="44" spans="1:13" ht="11.1" customHeight="1" x14ac:dyDescent="0.2">
      <c r="A44" s="132"/>
      <c r="B44" s="93" t="s">
        <v>129</v>
      </c>
      <c r="C44" s="134" t="s">
        <v>128</v>
      </c>
      <c r="D44" s="135"/>
      <c r="E44" s="136">
        <v>-132.86000000000001</v>
      </c>
      <c r="F44" s="137"/>
      <c r="G44" s="138"/>
      <c r="H44" s="94">
        <v>2266.91</v>
      </c>
      <c r="I44" s="129">
        <v>-132.86000000000001</v>
      </c>
      <c r="J44" s="130"/>
      <c r="K44" s="129">
        <v>2266.91</v>
      </c>
      <c r="L44" s="130"/>
      <c r="M44" s="82"/>
    </row>
    <row r="45" spans="1:13" ht="11.85" customHeight="1" x14ac:dyDescent="0.2">
      <c r="A45" s="132"/>
      <c r="B45" s="93" t="s">
        <v>127</v>
      </c>
      <c r="C45" s="134" t="s">
        <v>126</v>
      </c>
      <c r="D45" s="135"/>
      <c r="E45" s="136">
        <v>-177.12</v>
      </c>
      <c r="F45" s="137"/>
      <c r="G45" s="138"/>
      <c r="H45" s="94">
        <v>177.12</v>
      </c>
      <c r="I45" s="129">
        <v>-177.12</v>
      </c>
      <c r="J45" s="130"/>
      <c r="K45" s="129">
        <v>177.12</v>
      </c>
      <c r="L45" s="130"/>
      <c r="M45" s="82"/>
    </row>
    <row r="46" spans="1:13" ht="11.85" customHeight="1" x14ac:dyDescent="0.2">
      <c r="A46" s="132"/>
      <c r="B46" s="93" t="s">
        <v>125</v>
      </c>
      <c r="C46" s="134" t="s">
        <v>124</v>
      </c>
      <c r="D46" s="135"/>
      <c r="E46" s="136">
        <v>-549.02</v>
      </c>
      <c r="F46" s="137"/>
      <c r="G46" s="138"/>
      <c r="H46" s="94">
        <v>823.55</v>
      </c>
      <c r="I46" s="129">
        <v>-549.02</v>
      </c>
      <c r="J46" s="130"/>
      <c r="K46" s="129">
        <v>823.55</v>
      </c>
      <c r="L46" s="130"/>
      <c r="M46" s="82"/>
    </row>
    <row r="47" spans="1:13" ht="11.85" customHeight="1" x14ac:dyDescent="0.2">
      <c r="A47" s="132"/>
      <c r="B47" s="93" t="s">
        <v>123</v>
      </c>
      <c r="C47" s="134" t="s">
        <v>122</v>
      </c>
      <c r="D47" s="135"/>
      <c r="E47" s="136"/>
      <c r="F47" s="137"/>
      <c r="G47" s="138"/>
      <c r="H47" s="94">
        <v>-15</v>
      </c>
      <c r="I47" s="129">
        <v>0</v>
      </c>
      <c r="J47" s="130"/>
      <c r="K47" s="129">
        <v>-15</v>
      </c>
      <c r="L47" s="130"/>
      <c r="M47" s="82"/>
    </row>
    <row r="48" spans="1:13" ht="11.1" customHeight="1" x14ac:dyDescent="0.2">
      <c r="A48" s="132"/>
      <c r="B48" s="93" t="s">
        <v>121</v>
      </c>
      <c r="C48" s="134" t="s">
        <v>120</v>
      </c>
      <c r="D48" s="135"/>
      <c r="E48" s="136">
        <v>-1213.2</v>
      </c>
      <c r="F48" s="137"/>
      <c r="G48" s="138"/>
      <c r="H48" s="94">
        <v>1505.38</v>
      </c>
      <c r="I48" s="129">
        <v>-1213.2</v>
      </c>
      <c r="J48" s="130"/>
      <c r="K48" s="129">
        <v>1505.38</v>
      </c>
      <c r="L48" s="130"/>
      <c r="M48" s="82"/>
    </row>
    <row r="49" spans="1:24" ht="11.85" customHeight="1" x14ac:dyDescent="0.2">
      <c r="A49" s="133"/>
      <c r="B49" s="93" t="s">
        <v>119</v>
      </c>
      <c r="C49" s="134" t="s">
        <v>118</v>
      </c>
      <c r="D49" s="135"/>
      <c r="E49" s="136">
        <v>-53.14</v>
      </c>
      <c r="F49" s="137"/>
      <c r="G49" s="138"/>
      <c r="H49" s="94">
        <v>318.79000000000002</v>
      </c>
      <c r="I49" s="129">
        <v>-53.14</v>
      </c>
      <c r="J49" s="130"/>
      <c r="K49" s="129">
        <v>318.79000000000002</v>
      </c>
      <c r="L49" s="130"/>
      <c r="M49" s="82"/>
    </row>
    <row r="50" spans="1:24" ht="11.85" customHeight="1" x14ac:dyDescent="0.2">
      <c r="A50" s="131" t="s">
        <v>117</v>
      </c>
      <c r="B50" s="93"/>
      <c r="C50" s="134" t="s">
        <v>116</v>
      </c>
      <c r="D50" s="135"/>
      <c r="E50" s="136">
        <v>17710.349999999999</v>
      </c>
      <c r="F50" s="137"/>
      <c r="G50" s="138"/>
      <c r="H50" s="94"/>
      <c r="I50" s="129">
        <v>17710.349999999999</v>
      </c>
      <c r="J50" s="130"/>
      <c r="K50" s="129">
        <v>0</v>
      </c>
      <c r="L50" s="130"/>
      <c r="M50" s="82"/>
      <c r="N50" s="95"/>
    </row>
    <row r="51" spans="1:24" ht="11.85" customHeight="1" x14ac:dyDescent="0.2">
      <c r="A51" s="132"/>
      <c r="B51" s="93"/>
      <c r="C51" s="134" t="s">
        <v>115</v>
      </c>
      <c r="D51" s="135"/>
      <c r="E51" s="136"/>
      <c r="F51" s="137"/>
      <c r="G51" s="138"/>
      <c r="H51" s="94">
        <v>3434.36</v>
      </c>
      <c r="I51" s="129">
        <v>0</v>
      </c>
      <c r="J51" s="130"/>
      <c r="K51" s="129">
        <v>3434.36</v>
      </c>
      <c r="L51" s="130"/>
      <c r="M51" s="82"/>
    </row>
    <row r="52" spans="1:24" ht="11.1" customHeight="1" x14ac:dyDescent="0.2">
      <c r="A52" s="132"/>
      <c r="B52" s="93"/>
      <c r="C52" s="134" t="s">
        <v>114</v>
      </c>
      <c r="D52" s="135"/>
      <c r="E52" s="136">
        <v>4098.26</v>
      </c>
      <c r="F52" s="137"/>
      <c r="G52" s="138"/>
      <c r="H52" s="94"/>
      <c r="I52" s="129">
        <v>4098.26</v>
      </c>
      <c r="J52" s="130"/>
      <c r="K52" s="129">
        <v>0</v>
      </c>
      <c r="L52" s="130"/>
      <c r="M52" s="82"/>
    </row>
    <row r="53" spans="1:24" ht="11.85" customHeight="1" x14ac:dyDescent="0.2">
      <c r="A53" s="132"/>
      <c r="B53" s="93"/>
      <c r="C53" s="134" t="s">
        <v>113</v>
      </c>
      <c r="D53" s="135"/>
      <c r="E53" s="136">
        <v>13612.09</v>
      </c>
      <c r="F53" s="137"/>
      <c r="G53" s="138"/>
      <c r="H53" s="94"/>
      <c r="I53" s="129">
        <v>13612.09</v>
      </c>
      <c r="J53" s="130"/>
      <c r="K53" s="129">
        <v>0</v>
      </c>
      <c r="L53" s="130"/>
      <c r="M53" s="82"/>
    </row>
    <row r="54" spans="1:24" ht="11.85" customHeight="1" x14ac:dyDescent="0.2">
      <c r="A54" s="133"/>
      <c r="B54" s="93"/>
      <c r="C54" s="134" t="s">
        <v>112</v>
      </c>
      <c r="D54" s="135"/>
      <c r="E54" s="136">
        <v>14121.83</v>
      </c>
      <c r="F54" s="137"/>
      <c r="G54" s="138"/>
      <c r="H54" s="94"/>
      <c r="I54" s="129">
        <v>14121.83</v>
      </c>
      <c r="J54" s="130"/>
      <c r="K54" s="129">
        <v>0</v>
      </c>
      <c r="L54" s="130"/>
      <c r="M54" s="82"/>
    </row>
    <row r="55" spans="1:24" ht="73.5" customHeight="1" x14ac:dyDescent="0.2">
      <c r="A55" s="81"/>
      <c r="B55" s="81"/>
      <c r="C55" s="81"/>
      <c r="D55" s="81"/>
      <c r="E55" s="81"/>
      <c r="F55" s="81"/>
      <c r="G55" s="81"/>
      <c r="H55" s="81"/>
      <c r="I55" s="80"/>
      <c r="J55" s="80"/>
      <c r="K55" s="80"/>
      <c r="L55" s="80"/>
    </row>
    <row r="56" spans="1:24" ht="54.4" customHeight="1" x14ac:dyDescent="0.2"/>
    <row r="57" spans="1:24" ht="54.4" customHeight="1" x14ac:dyDescent="0.2"/>
    <row r="58" spans="1:24" ht="11.85" customHeight="1" x14ac:dyDescent="0.2">
      <c r="W58" s="164" t="s">
        <v>111</v>
      </c>
      <c r="X58" s="164"/>
    </row>
  </sheetData>
  <mergeCells count="155">
    <mergeCell ref="W58:X58"/>
    <mergeCell ref="E52:G52"/>
    <mergeCell ref="I52:J52"/>
    <mergeCell ref="K52:L52"/>
    <mergeCell ref="C53:D53"/>
    <mergeCell ref="E53:G53"/>
    <mergeCell ref="I53:J53"/>
    <mergeCell ref="K53:L53"/>
    <mergeCell ref="I54:J54"/>
    <mergeCell ref="K54:L54"/>
    <mergeCell ref="A50:A54"/>
    <mergeCell ref="C50:D50"/>
    <mergeCell ref="E50:G50"/>
    <mergeCell ref="I50:J50"/>
    <mergeCell ref="K50:L50"/>
    <mergeCell ref="C51:D51"/>
    <mergeCell ref="E51:G51"/>
    <mergeCell ref="I51:J51"/>
    <mergeCell ref="C54:D54"/>
    <mergeCell ref="E54:G54"/>
    <mergeCell ref="K51:L51"/>
    <mergeCell ref="C52:D52"/>
    <mergeCell ref="C48:D48"/>
    <mergeCell ref="E48:G48"/>
    <mergeCell ref="I48:J48"/>
    <mergeCell ref="K48:L48"/>
    <mergeCell ref="C49:D49"/>
    <mergeCell ref="E49:G49"/>
    <mergeCell ref="I49:J49"/>
    <mergeCell ref="K49:L49"/>
    <mergeCell ref="C42:D42"/>
    <mergeCell ref="E42:G42"/>
    <mergeCell ref="I42:J42"/>
    <mergeCell ref="K42:L42"/>
    <mergeCell ref="C43:D43"/>
    <mergeCell ref="E43:G43"/>
    <mergeCell ref="C45:D45"/>
    <mergeCell ref="E45:G45"/>
    <mergeCell ref="I45:J45"/>
    <mergeCell ref="K45:L45"/>
    <mergeCell ref="I43:J43"/>
    <mergeCell ref="K43:L43"/>
    <mergeCell ref="C44:D44"/>
    <mergeCell ref="E44:G44"/>
    <mergeCell ref="I44:J44"/>
    <mergeCell ref="K44:L44"/>
    <mergeCell ref="C47:D47"/>
    <mergeCell ref="E47:G47"/>
    <mergeCell ref="I47:J47"/>
    <mergeCell ref="K47:L47"/>
    <mergeCell ref="C46:D46"/>
    <mergeCell ref="E46:G46"/>
    <mergeCell ref="I46:J46"/>
    <mergeCell ref="K46:L46"/>
    <mergeCell ref="C38:D38"/>
    <mergeCell ref="E38:G38"/>
    <mergeCell ref="I38:J38"/>
    <mergeCell ref="K38:L38"/>
    <mergeCell ref="C41:D41"/>
    <mergeCell ref="E41:G41"/>
    <mergeCell ref="I41:J41"/>
    <mergeCell ref="K41:L41"/>
    <mergeCell ref="C40:D40"/>
    <mergeCell ref="E40:G40"/>
    <mergeCell ref="I40:J40"/>
    <mergeCell ref="K40:L40"/>
    <mergeCell ref="C36:D36"/>
    <mergeCell ref="E36:G36"/>
    <mergeCell ref="I36:J36"/>
    <mergeCell ref="K36:L36"/>
    <mergeCell ref="C37:D37"/>
    <mergeCell ref="E37:G37"/>
    <mergeCell ref="C39:D39"/>
    <mergeCell ref="E39:G39"/>
    <mergeCell ref="I39:J39"/>
    <mergeCell ref="K39:L39"/>
    <mergeCell ref="C33:D33"/>
    <mergeCell ref="E33:G33"/>
    <mergeCell ref="I33:J33"/>
    <mergeCell ref="A30:A49"/>
    <mergeCell ref="C30:D30"/>
    <mergeCell ref="E30:G30"/>
    <mergeCell ref="I30:J30"/>
    <mergeCell ref="K30:L30"/>
    <mergeCell ref="C31:D31"/>
    <mergeCell ref="E31:G31"/>
    <mergeCell ref="I31:J31"/>
    <mergeCell ref="K31:L31"/>
    <mergeCell ref="C32:D32"/>
    <mergeCell ref="K33:L33"/>
    <mergeCell ref="C34:D34"/>
    <mergeCell ref="E34:G34"/>
    <mergeCell ref="I34:J34"/>
    <mergeCell ref="K34:L34"/>
    <mergeCell ref="C35:D35"/>
    <mergeCell ref="E35:G35"/>
    <mergeCell ref="I35:J35"/>
    <mergeCell ref="K35:L35"/>
    <mergeCell ref="I37:J37"/>
    <mergeCell ref="K37:L37"/>
    <mergeCell ref="A21:A23"/>
    <mergeCell ref="B21:B23"/>
    <mergeCell ref="C21:D23"/>
    <mergeCell ref="E21:L21"/>
    <mergeCell ref="E22:H22"/>
    <mergeCell ref="I22:L23"/>
    <mergeCell ref="E23:G23"/>
    <mergeCell ref="E32:G32"/>
    <mergeCell ref="I32:J32"/>
    <mergeCell ref="K32:L32"/>
    <mergeCell ref="C28:D28"/>
    <mergeCell ref="E28:G28"/>
    <mergeCell ref="I28:J28"/>
    <mergeCell ref="K28:L28"/>
    <mergeCell ref="C29:D29"/>
    <mergeCell ref="E29:G29"/>
    <mergeCell ref="I29:J29"/>
    <mergeCell ref="K29:L29"/>
    <mergeCell ref="E26:G26"/>
    <mergeCell ref="I26:J26"/>
    <mergeCell ref="K26:L26"/>
    <mergeCell ref="C27:D27"/>
    <mergeCell ref="E27:G27"/>
    <mergeCell ref="I27:J27"/>
    <mergeCell ref="K27:L27"/>
    <mergeCell ref="A24:A29"/>
    <mergeCell ref="C24:D24"/>
    <mergeCell ref="E24:G24"/>
    <mergeCell ref="I24:J24"/>
    <mergeCell ref="K24:L24"/>
    <mergeCell ref="C25:D25"/>
    <mergeCell ref="E25:G25"/>
    <mergeCell ref="I25:J25"/>
    <mergeCell ref="K25:L25"/>
    <mergeCell ref="C26:D26"/>
    <mergeCell ref="A11:I12"/>
    <mergeCell ref="A13:I13"/>
    <mergeCell ref="N13:P13"/>
    <mergeCell ref="S13:U13"/>
    <mergeCell ref="N18:Q18"/>
    <mergeCell ref="S18:U18"/>
    <mergeCell ref="N19:Q19"/>
    <mergeCell ref="S19:U19"/>
    <mergeCell ref="A1:N1"/>
    <mergeCell ref="D4:T4"/>
    <mergeCell ref="A6:Y6"/>
    <mergeCell ref="A7:Y7"/>
    <mergeCell ref="A9:I10"/>
    <mergeCell ref="L10:O11"/>
    <mergeCell ref="N14:P15"/>
    <mergeCell ref="S14:U15"/>
    <mergeCell ref="A15:E16"/>
    <mergeCell ref="F15:F16"/>
    <mergeCell ref="N16:R17"/>
    <mergeCell ref="S16:U17"/>
  </mergeCells>
  <pageMargins left="0.39370078740157483" right="0.39370078740157483" top="0.39370078740157483" bottom="0.39370078740157483" header="0" footer="0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5"/>
  <sheetViews>
    <sheetView showGridLines="0" workbookViewId="0">
      <selection activeCell="C13" sqref="C13"/>
    </sheetView>
  </sheetViews>
  <sheetFormatPr baseColWidth="10" defaultRowHeight="12.75" x14ac:dyDescent="0.2"/>
  <cols>
    <col min="1" max="1" width="2.85546875" customWidth="1"/>
    <col min="2" max="2" width="12.28515625" customWidth="1"/>
    <col min="3" max="3" width="13.5703125" customWidth="1"/>
    <col min="4" max="4" width="16.42578125" customWidth="1"/>
    <col min="5" max="5" width="11.85546875" customWidth="1"/>
    <col min="6" max="6" width="19" customWidth="1"/>
    <col min="7" max="7" width="13.7109375" customWidth="1"/>
    <col min="8" max="8" width="9.7109375" customWidth="1"/>
  </cols>
  <sheetData>
    <row r="1" spans="1:8" ht="12.95" customHeight="1" x14ac:dyDescent="0.2">
      <c r="A1" s="174" t="s">
        <v>86</v>
      </c>
      <c r="B1" s="174"/>
      <c r="C1" s="1" t="s">
        <v>85</v>
      </c>
      <c r="D1" s="1" t="s">
        <v>84</v>
      </c>
      <c r="E1" s="1" t="s">
        <v>83</v>
      </c>
      <c r="F1" s="1" t="s">
        <v>82</v>
      </c>
      <c r="G1" s="1" t="s">
        <v>81</v>
      </c>
      <c r="H1" s="1" t="s">
        <v>80</v>
      </c>
    </row>
    <row r="2" spans="1:8" ht="13.7" customHeight="1" x14ac:dyDescent="0.2">
      <c r="A2" s="173" t="s">
        <v>79</v>
      </c>
      <c r="B2" s="173"/>
      <c r="C2" s="173"/>
      <c r="D2" s="173"/>
      <c r="E2" s="173"/>
      <c r="F2" s="173"/>
      <c r="G2" s="173"/>
      <c r="H2" s="173"/>
    </row>
    <row r="3" spans="1:8" ht="17.45" customHeight="1" x14ac:dyDescent="0.2">
      <c r="A3" s="7"/>
      <c r="B3" s="11">
        <v>42370</v>
      </c>
      <c r="C3" s="11">
        <v>42735</v>
      </c>
      <c r="D3" s="2">
        <v>75000</v>
      </c>
      <c r="E3" s="2">
        <v>1875</v>
      </c>
      <c r="F3" s="2">
        <v>73125</v>
      </c>
      <c r="G3" s="2">
        <v>75000</v>
      </c>
      <c r="H3" s="2">
        <v>2500</v>
      </c>
    </row>
    <row r="4" spans="1:8" ht="17.45" customHeight="1" x14ac:dyDescent="0.2">
      <c r="A4" s="7"/>
      <c r="B4" s="11">
        <v>42736</v>
      </c>
      <c r="C4" s="11">
        <v>43100</v>
      </c>
      <c r="D4" s="2">
        <v>75000</v>
      </c>
      <c r="E4" s="2">
        <v>1875</v>
      </c>
      <c r="F4" s="2">
        <v>71250</v>
      </c>
      <c r="G4" s="2">
        <v>75000</v>
      </c>
      <c r="H4" s="2">
        <v>2500</v>
      </c>
    </row>
    <row r="5" spans="1:8" ht="17.45" customHeight="1" x14ac:dyDescent="0.2">
      <c r="A5" s="7"/>
      <c r="B5" s="11">
        <v>43101</v>
      </c>
      <c r="C5" s="11">
        <v>43465</v>
      </c>
      <c r="D5" s="2">
        <v>75000</v>
      </c>
      <c r="E5" s="2">
        <v>1875</v>
      </c>
      <c r="F5" s="2">
        <v>69375</v>
      </c>
      <c r="G5" s="2">
        <v>75000</v>
      </c>
      <c r="H5" s="2">
        <v>2500</v>
      </c>
    </row>
    <row r="6" spans="1:8" ht="17.45" customHeight="1" x14ac:dyDescent="0.2">
      <c r="A6" s="7"/>
      <c r="B6" s="11">
        <v>43466</v>
      </c>
      <c r="C6" s="11">
        <v>43830</v>
      </c>
      <c r="D6" s="2">
        <v>75000</v>
      </c>
      <c r="E6" s="2">
        <v>1875</v>
      </c>
      <c r="F6" s="2">
        <v>67500</v>
      </c>
      <c r="G6" s="2">
        <v>75000</v>
      </c>
      <c r="H6" s="2">
        <v>2500</v>
      </c>
    </row>
    <row r="7" spans="1:8" ht="17.45" customHeight="1" x14ac:dyDescent="0.2">
      <c r="A7" s="7"/>
      <c r="B7" s="11">
        <v>43831</v>
      </c>
      <c r="C7" s="11">
        <v>44196</v>
      </c>
      <c r="D7" s="2">
        <v>75000</v>
      </c>
      <c r="E7" s="2">
        <v>1875</v>
      </c>
      <c r="F7" s="2">
        <v>65625</v>
      </c>
      <c r="G7" s="2">
        <v>75000</v>
      </c>
      <c r="H7" s="2">
        <v>2500</v>
      </c>
    </row>
    <row r="8" spans="1:8" ht="17.45" customHeight="1" x14ac:dyDescent="0.2">
      <c r="A8" s="7"/>
      <c r="B8" s="11">
        <v>44197</v>
      </c>
      <c r="C8" s="11">
        <v>44561</v>
      </c>
      <c r="D8" s="2">
        <v>75000</v>
      </c>
      <c r="E8" s="2">
        <v>1875</v>
      </c>
      <c r="F8" s="2">
        <v>63750</v>
      </c>
      <c r="G8" s="2">
        <v>75000</v>
      </c>
      <c r="H8" s="2">
        <v>2500</v>
      </c>
    </row>
    <row r="9" spans="1:8" ht="17.45" customHeight="1" x14ac:dyDescent="0.2">
      <c r="A9" s="7"/>
      <c r="B9" s="11">
        <v>44562</v>
      </c>
      <c r="C9" s="11">
        <v>44926</v>
      </c>
      <c r="D9" s="2">
        <v>75000</v>
      </c>
      <c r="E9" s="2">
        <v>1875</v>
      </c>
      <c r="F9" s="2">
        <v>61875</v>
      </c>
      <c r="G9" s="2">
        <v>75000</v>
      </c>
      <c r="H9" s="2">
        <v>2500</v>
      </c>
    </row>
    <row r="10" spans="1:8" ht="17.45" customHeight="1" x14ac:dyDescent="0.2">
      <c r="A10" s="7"/>
      <c r="B10" s="11">
        <v>44927</v>
      </c>
      <c r="C10" s="11">
        <v>45291</v>
      </c>
      <c r="D10" s="2">
        <v>75000</v>
      </c>
      <c r="E10" s="2">
        <v>1875</v>
      </c>
      <c r="F10" s="2">
        <v>60000</v>
      </c>
      <c r="G10" s="2">
        <v>75000</v>
      </c>
      <c r="H10" s="2">
        <v>2500</v>
      </c>
    </row>
    <row r="11" spans="1:8" ht="17.45" customHeight="1" x14ac:dyDescent="0.2">
      <c r="A11" s="7"/>
      <c r="B11" s="11">
        <v>45292</v>
      </c>
      <c r="C11" s="11">
        <v>45657</v>
      </c>
      <c r="D11" s="2">
        <v>75000</v>
      </c>
      <c r="E11" s="2">
        <v>1875</v>
      </c>
      <c r="F11" s="2">
        <v>58125</v>
      </c>
      <c r="G11" s="2">
        <v>75000</v>
      </c>
      <c r="H11" s="2">
        <v>2500</v>
      </c>
    </row>
    <row r="12" spans="1:8" ht="17.45" customHeight="1" x14ac:dyDescent="0.2">
      <c r="A12" s="7"/>
      <c r="B12" s="11">
        <v>45658</v>
      </c>
      <c r="C12" s="11">
        <v>46022</v>
      </c>
      <c r="D12" s="2">
        <v>75000</v>
      </c>
      <c r="E12" s="2">
        <v>1875</v>
      </c>
      <c r="F12" s="2">
        <v>56250</v>
      </c>
      <c r="G12" s="2">
        <v>75000</v>
      </c>
      <c r="H12" s="2">
        <v>2500</v>
      </c>
    </row>
    <row r="13" spans="1:8" ht="17.45" customHeight="1" x14ac:dyDescent="0.2">
      <c r="A13" s="7"/>
      <c r="B13" s="11">
        <v>46023</v>
      </c>
      <c r="C13" s="11">
        <v>46387</v>
      </c>
      <c r="D13" s="2">
        <v>75000</v>
      </c>
      <c r="E13" s="2">
        <v>1875</v>
      </c>
      <c r="F13" s="2">
        <v>54375</v>
      </c>
      <c r="G13" s="2">
        <v>75000</v>
      </c>
      <c r="H13" s="2">
        <v>2500</v>
      </c>
    </row>
    <row r="14" spans="1:8" ht="17.45" customHeight="1" x14ac:dyDescent="0.2">
      <c r="A14" s="7"/>
      <c r="B14" s="11">
        <v>46388</v>
      </c>
      <c r="C14" s="11">
        <v>46752</v>
      </c>
      <c r="D14" s="2">
        <v>75000</v>
      </c>
      <c r="E14" s="2">
        <v>1875</v>
      </c>
      <c r="F14" s="2">
        <v>52500</v>
      </c>
      <c r="G14" s="2">
        <v>75000</v>
      </c>
      <c r="H14" s="2">
        <v>2500</v>
      </c>
    </row>
    <row r="15" spans="1:8" ht="17.45" customHeight="1" x14ac:dyDescent="0.2">
      <c r="A15" s="7"/>
      <c r="B15" s="11">
        <v>46753</v>
      </c>
      <c r="C15" s="11">
        <v>47118</v>
      </c>
      <c r="D15" s="2">
        <v>75000</v>
      </c>
      <c r="E15" s="2">
        <v>1875</v>
      </c>
      <c r="F15" s="2">
        <v>50625</v>
      </c>
      <c r="G15" s="2">
        <v>75000</v>
      </c>
      <c r="H15" s="2">
        <v>2500</v>
      </c>
    </row>
    <row r="16" spans="1:8" ht="17.45" customHeight="1" x14ac:dyDescent="0.2">
      <c r="A16" s="7"/>
      <c r="B16" s="11">
        <v>47119</v>
      </c>
      <c r="C16" s="11">
        <v>47483</v>
      </c>
      <c r="D16" s="2">
        <v>75000</v>
      </c>
      <c r="E16" s="2">
        <v>1875</v>
      </c>
      <c r="F16" s="2">
        <v>48750</v>
      </c>
      <c r="G16" s="2">
        <v>75000</v>
      </c>
      <c r="H16" s="2">
        <v>2500</v>
      </c>
    </row>
    <row r="17" spans="1:8" ht="17.45" customHeight="1" x14ac:dyDescent="0.2">
      <c r="A17" s="7"/>
      <c r="B17" s="11">
        <v>47484</v>
      </c>
      <c r="C17" s="11">
        <v>47848</v>
      </c>
      <c r="D17" s="2">
        <v>75000</v>
      </c>
      <c r="E17" s="2">
        <v>1875</v>
      </c>
      <c r="F17" s="2">
        <v>46875</v>
      </c>
      <c r="G17" s="2">
        <v>75000</v>
      </c>
      <c r="H17" s="2">
        <v>2500</v>
      </c>
    </row>
    <row r="18" spans="1:8" ht="17.45" customHeight="1" x14ac:dyDescent="0.2">
      <c r="A18" s="7"/>
      <c r="B18" s="11">
        <v>47849</v>
      </c>
      <c r="C18" s="11">
        <v>48213</v>
      </c>
      <c r="D18" s="2">
        <v>75000</v>
      </c>
      <c r="E18" s="2">
        <v>1875</v>
      </c>
      <c r="F18" s="2">
        <v>45000</v>
      </c>
      <c r="G18" s="2">
        <v>75000</v>
      </c>
      <c r="H18" s="2">
        <v>2500</v>
      </c>
    </row>
    <row r="19" spans="1:8" ht="17.45" customHeight="1" x14ac:dyDescent="0.2">
      <c r="A19" s="7"/>
      <c r="B19" s="11">
        <v>48214</v>
      </c>
      <c r="C19" s="11">
        <v>48579</v>
      </c>
      <c r="D19" s="2">
        <v>75000</v>
      </c>
      <c r="E19" s="2">
        <v>1875</v>
      </c>
      <c r="F19" s="2">
        <v>43125</v>
      </c>
      <c r="G19" s="2">
        <v>75000</v>
      </c>
      <c r="H19" s="2">
        <v>2500</v>
      </c>
    </row>
    <row r="20" spans="1:8" ht="17.45" customHeight="1" x14ac:dyDescent="0.2">
      <c r="A20" s="7"/>
      <c r="B20" s="11">
        <v>48580</v>
      </c>
      <c r="C20" s="11">
        <v>48944</v>
      </c>
      <c r="D20" s="2">
        <v>75000</v>
      </c>
      <c r="E20" s="2">
        <v>1875</v>
      </c>
      <c r="F20" s="2">
        <v>41250</v>
      </c>
      <c r="G20" s="2">
        <v>75000</v>
      </c>
      <c r="H20" s="2">
        <v>2500</v>
      </c>
    </row>
    <row r="21" spans="1:8" ht="17.45" customHeight="1" x14ac:dyDescent="0.2">
      <c r="A21" s="7"/>
      <c r="B21" s="11">
        <v>48945</v>
      </c>
      <c r="C21" s="11">
        <v>49309</v>
      </c>
      <c r="D21" s="2">
        <v>75000</v>
      </c>
      <c r="E21" s="2">
        <v>1875</v>
      </c>
      <c r="F21" s="2">
        <v>39375</v>
      </c>
      <c r="G21" s="2">
        <v>75000</v>
      </c>
      <c r="H21" s="2">
        <v>2500</v>
      </c>
    </row>
    <row r="22" spans="1:8" ht="17.45" customHeight="1" x14ac:dyDescent="0.2">
      <c r="A22" s="7"/>
      <c r="B22" s="11">
        <v>49310</v>
      </c>
      <c r="C22" s="11">
        <v>49674</v>
      </c>
      <c r="D22" s="2">
        <v>75000</v>
      </c>
      <c r="E22" s="2">
        <v>1875</v>
      </c>
      <c r="F22" s="2">
        <v>37500</v>
      </c>
      <c r="G22" s="2">
        <v>75000</v>
      </c>
      <c r="H22" s="2">
        <v>2500</v>
      </c>
    </row>
    <row r="23" spans="1:8" ht="17.45" customHeight="1" x14ac:dyDescent="0.2">
      <c r="A23" s="7"/>
      <c r="B23" s="11">
        <v>49675</v>
      </c>
      <c r="C23" s="11">
        <v>50040</v>
      </c>
      <c r="D23" s="2">
        <v>75000</v>
      </c>
      <c r="E23" s="2">
        <v>1875</v>
      </c>
      <c r="F23" s="2">
        <v>35625</v>
      </c>
      <c r="G23" s="2">
        <v>75000</v>
      </c>
      <c r="H23" s="2">
        <v>2500</v>
      </c>
    </row>
    <row r="24" spans="1:8" ht="17.45" customHeight="1" x14ac:dyDescent="0.2">
      <c r="A24" s="7"/>
      <c r="B24" s="11">
        <v>50041</v>
      </c>
      <c r="C24" s="11">
        <v>50405</v>
      </c>
      <c r="D24" s="2">
        <v>75000</v>
      </c>
      <c r="E24" s="2">
        <v>1875</v>
      </c>
      <c r="F24" s="2">
        <v>33750</v>
      </c>
      <c r="G24" s="2">
        <v>75000</v>
      </c>
      <c r="H24" s="2">
        <v>2500</v>
      </c>
    </row>
    <row r="25" spans="1:8" ht="17.45" customHeight="1" x14ac:dyDescent="0.2">
      <c r="A25" s="7"/>
      <c r="B25" s="11">
        <v>50406</v>
      </c>
      <c r="C25" s="11">
        <v>50770</v>
      </c>
      <c r="D25" s="2">
        <v>75000</v>
      </c>
      <c r="E25" s="2">
        <v>1875</v>
      </c>
      <c r="F25" s="2">
        <v>31875</v>
      </c>
      <c r="G25" s="2">
        <v>75000</v>
      </c>
      <c r="H25" s="2">
        <v>2500</v>
      </c>
    </row>
    <row r="26" spans="1:8" ht="17.45" customHeight="1" x14ac:dyDescent="0.2">
      <c r="A26" s="7"/>
      <c r="B26" s="11">
        <v>50771</v>
      </c>
      <c r="C26" s="11">
        <v>51135</v>
      </c>
      <c r="D26" s="2">
        <v>75000</v>
      </c>
      <c r="E26" s="2">
        <v>1875</v>
      </c>
      <c r="F26" s="2">
        <v>30000</v>
      </c>
      <c r="G26" s="2">
        <v>75000</v>
      </c>
      <c r="H26" s="2">
        <v>2500</v>
      </c>
    </row>
    <row r="27" spans="1:8" ht="17.45" customHeight="1" x14ac:dyDescent="0.2">
      <c r="A27" s="7"/>
      <c r="B27" s="11">
        <v>51136</v>
      </c>
      <c r="C27" s="11">
        <v>51501</v>
      </c>
      <c r="D27" s="2">
        <v>75000</v>
      </c>
      <c r="E27" s="2">
        <v>1875</v>
      </c>
      <c r="F27" s="2">
        <v>28125</v>
      </c>
      <c r="G27" s="2">
        <v>75000</v>
      </c>
      <c r="H27" s="2">
        <v>2500</v>
      </c>
    </row>
    <row r="28" spans="1:8" ht="17.45" customHeight="1" x14ac:dyDescent="0.2">
      <c r="A28" s="7"/>
      <c r="B28" s="11">
        <v>51502</v>
      </c>
      <c r="C28" s="11">
        <v>51866</v>
      </c>
      <c r="D28" s="2">
        <v>75000</v>
      </c>
      <c r="E28" s="2">
        <v>1875</v>
      </c>
      <c r="F28" s="2">
        <v>26250</v>
      </c>
      <c r="G28" s="2">
        <v>75000</v>
      </c>
      <c r="H28" s="2">
        <v>2500</v>
      </c>
    </row>
    <row r="29" spans="1:8" ht="17.45" customHeight="1" x14ac:dyDescent="0.2">
      <c r="A29" s="7"/>
      <c r="B29" s="11">
        <v>51867</v>
      </c>
      <c r="C29" s="11">
        <v>52231</v>
      </c>
      <c r="D29" s="2">
        <v>75000</v>
      </c>
      <c r="E29" s="2">
        <v>1875</v>
      </c>
      <c r="F29" s="2">
        <v>24375</v>
      </c>
      <c r="G29" s="2">
        <v>75000</v>
      </c>
      <c r="H29" s="2">
        <v>2500</v>
      </c>
    </row>
    <row r="30" spans="1:8" ht="17.45" customHeight="1" x14ac:dyDescent="0.2">
      <c r="A30" s="7"/>
      <c r="B30" s="11">
        <v>52232</v>
      </c>
      <c r="C30" s="11">
        <v>52596</v>
      </c>
      <c r="D30" s="2">
        <v>75000</v>
      </c>
      <c r="E30" s="2">
        <v>1875</v>
      </c>
      <c r="F30" s="2">
        <v>22500</v>
      </c>
      <c r="G30" s="2">
        <v>75000</v>
      </c>
      <c r="H30" s="2">
        <v>2500</v>
      </c>
    </row>
    <row r="31" spans="1:8" ht="17.45" customHeight="1" x14ac:dyDescent="0.2">
      <c r="A31" s="7"/>
      <c r="B31" s="11">
        <v>52597</v>
      </c>
      <c r="C31" s="11">
        <v>52962</v>
      </c>
      <c r="D31" s="2">
        <v>75000</v>
      </c>
      <c r="E31" s="2">
        <v>1875</v>
      </c>
      <c r="F31" s="2">
        <v>20625</v>
      </c>
      <c r="G31" s="2">
        <v>75000</v>
      </c>
      <c r="H31" s="2">
        <v>2500</v>
      </c>
    </row>
    <row r="32" spans="1:8" ht="17.45" customHeight="1" x14ac:dyDescent="0.2">
      <c r="A32" s="7"/>
      <c r="B32" s="11">
        <v>52963</v>
      </c>
      <c r="C32" s="11">
        <v>53327</v>
      </c>
      <c r="D32" s="2">
        <v>75000</v>
      </c>
      <c r="E32" s="2">
        <v>1875</v>
      </c>
      <c r="F32" s="2">
        <v>18750</v>
      </c>
      <c r="G32" s="2">
        <v>75000</v>
      </c>
      <c r="H32" s="2">
        <v>2500</v>
      </c>
    </row>
    <row r="33" spans="1:8" ht="17.45" customHeight="1" x14ac:dyDescent="0.2">
      <c r="A33" s="7"/>
      <c r="B33" s="11">
        <v>53328</v>
      </c>
      <c r="C33" s="11">
        <v>53692</v>
      </c>
      <c r="D33" s="2">
        <v>75000</v>
      </c>
      <c r="E33" s="2">
        <v>1875</v>
      </c>
      <c r="F33" s="2">
        <v>16875</v>
      </c>
      <c r="G33" s="2">
        <v>0</v>
      </c>
      <c r="H33" s="2">
        <v>0</v>
      </c>
    </row>
    <row r="34" spans="1:8" ht="17.45" customHeight="1" x14ac:dyDescent="0.2">
      <c r="A34" s="7"/>
      <c r="B34" s="11">
        <v>53693</v>
      </c>
      <c r="C34" s="11">
        <v>54057</v>
      </c>
      <c r="D34" s="2">
        <v>75000</v>
      </c>
      <c r="E34" s="2">
        <v>1875</v>
      </c>
      <c r="F34" s="2">
        <v>15000</v>
      </c>
      <c r="G34" s="2">
        <v>0</v>
      </c>
      <c r="H34" s="2">
        <v>0</v>
      </c>
    </row>
    <row r="35" spans="1:8" ht="17.45" customHeight="1" x14ac:dyDescent="0.2">
      <c r="A35" s="7"/>
      <c r="B35" s="11">
        <v>54058</v>
      </c>
      <c r="C35" s="11">
        <v>54423</v>
      </c>
      <c r="D35" s="2">
        <v>75000</v>
      </c>
      <c r="E35" s="2">
        <v>1875</v>
      </c>
      <c r="F35" s="2">
        <v>13125</v>
      </c>
      <c r="G35" s="2">
        <v>0</v>
      </c>
      <c r="H35" s="2">
        <v>0</v>
      </c>
    </row>
    <row r="36" spans="1:8" ht="17.45" customHeight="1" x14ac:dyDescent="0.2">
      <c r="A36" s="7"/>
      <c r="B36" s="11">
        <v>54424</v>
      </c>
      <c r="C36" s="11">
        <v>54788</v>
      </c>
      <c r="D36" s="2">
        <v>75000</v>
      </c>
      <c r="E36" s="2">
        <v>1875</v>
      </c>
      <c r="F36" s="2">
        <v>11250</v>
      </c>
      <c r="G36" s="2">
        <v>0</v>
      </c>
      <c r="H36" s="2">
        <v>0</v>
      </c>
    </row>
    <row r="37" spans="1:8" ht="17.45" customHeight="1" x14ac:dyDescent="0.2">
      <c r="A37" s="7"/>
      <c r="B37" s="11">
        <v>54789</v>
      </c>
      <c r="C37" s="11">
        <v>55153</v>
      </c>
      <c r="D37" s="2">
        <v>75000</v>
      </c>
      <c r="E37" s="2">
        <v>1875</v>
      </c>
      <c r="F37" s="2">
        <v>9375</v>
      </c>
      <c r="G37" s="2">
        <v>0</v>
      </c>
      <c r="H37" s="2">
        <v>0</v>
      </c>
    </row>
    <row r="38" spans="1:8" ht="17.45" customHeight="1" x14ac:dyDescent="0.2">
      <c r="A38" s="7"/>
      <c r="B38" s="11">
        <v>55154</v>
      </c>
      <c r="C38" s="11">
        <v>55518</v>
      </c>
      <c r="D38" s="2">
        <v>75000</v>
      </c>
      <c r="E38" s="2">
        <v>1875</v>
      </c>
      <c r="F38" s="2">
        <v>7500</v>
      </c>
      <c r="G38" s="2">
        <v>0</v>
      </c>
      <c r="H38" s="2">
        <v>0</v>
      </c>
    </row>
    <row r="39" spans="1:8" ht="17.45" customHeight="1" x14ac:dyDescent="0.2">
      <c r="A39" s="7"/>
      <c r="B39" s="11">
        <v>55519</v>
      </c>
      <c r="C39" s="11">
        <v>55884</v>
      </c>
      <c r="D39" s="2">
        <v>75000</v>
      </c>
      <c r="E39" s="2">
        <v>1875</v>
      </c>
      <c r="F39" s="2">
        <v>5625</v>
      </c>
      <c r="G39" s="2">
        <v>0</v>
      </c>
      <c r="H39" s="2">
        <v>0</v>
      </c>
    </row>
    <row r="40" spans="1:8" ht="17.45" customHeight="1" x14ac:dyDescent="0.2">
      <c r="A40" s="7"/>
      <c r="B40" s="11">
        <v>55885</v>
      </c>
      <c r="C40" s="11">
        <v>56249</v>
      </c>
      <c r="D40" s="2">
        <v>75000</v>
      </c>
      <c r="E40" s="2">
        <v>1875</v>
      </c>
      <c r="F40" s="2">
        <v>3750</v>
      </c>
      <c r="G40" s="2">
        <v>0</v>
      </c>
      <c r="H40" s="2">
        <v>0</v>
      </c>
    </row>
    <row r="41" spans="1:8" ht="17.45" customHeight="1" x14ac:dyDescent="0.2">
      <c r="A41" s="7"/>
      <c r="B41" s="11">
        <v>56250</v>
      </c>
      <c r="C41" s="11">
        <v>56614</v>
      </c>
      <c r="D41" s="2">
        <v>75000</v>
      </c>
      <c r="E41" s="2">
        <v>1875</v>
      </c>
      <c r="F41" s="2">
        <v>1875</v>
      </c>
      <c r="G41" s="2">
        <v>0</v>
      </c>
      <c r="H41" s="2">
        <v>0</v>
      </c>
    </row>
    <row r="42" spans="1:8" ht="17.45" customHeight="1" x14ac:dyDescent="0.2">
      <c r="A42" s="7"/>
      <c r="B42" s="11">
        <v>56615</v>
      </c>
      <c r="C42" s="11">
        <v>56979</v>
      </c>
      <c r="D42" s="2">
        <v>75000</v>
      </c>
      <c r="E42" s="2">
        <v>1875</v>
      </c>
      <c r="F42" s="2">
        <v>0</v>
      </c>
      <c r="G42" s="2">
        <v>0</v>
      </c>
      <c r="H42" s="2">
        <v>0</v>
      </c>
    </row>
    <row r="43" spans="1:8" ht="0.75" customHeight="1" x14ac:dyDescent="0.2">
      <c r="A43" s="7"/>
      <c r="B43" s="170"/>
      <c r="C43" s="170"/>
      <c r="D43" s="170"/>
      <c r="E43" s="10"/>
      <c r="F43" s="167"/>
      <c r="G43" s="167"/>
      <c r="H43" s="9"/>
    </row>
    <row r="44" spans="1:8" ht="12.95" customHeight="1" x14ac:dyDescent="0.2">
      <c r="A44" s="7"/>
      <c r="B44" s="171"/>
      <c r="C44" s="171"/>
      <c r="D44" s="171"/>
      <c r="E44" s="8">
        <v>75000</v>
      </c>
      <c r="F44" s="168"/>
      <c r="G44" s="168"/>
      <c r="H44" s="8">
        <v>75000</v>
      </c>
    </row>
    <row r="45" spans="1:8" ht="0.75" customHeight="1" x14ac:dyDescent="0.2">
      <c r="A45" s="7"/>
      <c r="B45" s="172"/>
      <c r="C45" s="172"/>
      <c r="D45" s="172"/>
      <c r="E45" s="6"/>
      <c r="F45" s="165"/>
      <c r="G45" s="165"/>
      <c r="H45" s="5"/>
    </row>
    <row r="46" spans="1:8" ht="13.7" customHeight="1" x14ac:dyDescent="0.2">
      <c r="A46" s="173" t="s">
        <v>78</v>
      </c>
      <c r="B46" s="173"/>
      <c r="C46" s="173"/>
      <c r="D46" s="173"/>
      <c r="E46" s="173"/>
      <c r="F46" s="173"/>
      <c r="G46" s="173"/>
      <c r="H46" s="173"/>
    </row>
    <row r="47" spans="1:8" ht="17.45" customHeight="1" x14ac:dyDescent="0.2">
      <c r="A47" s="7"/>
      <c r="B47" s="11">
        <v>42370</v>
      </c>
      <c r="C47" s="11">
        <v>42735</v>
      </c>
      <c r="D47" s="2">
        <v>2500</v>
      </c>
      <c r="E47" s="2">
        <v>625</v>
      </c>
      <c r="F47" s="2">
        <v>1875</v>
      </c>
      <c r="G47" s="2">
        <v>2500</v>
      </c>
      <c r="H47" s="2">
        <v>625</v>
      </c>
    </row>
    <row r="48" spans="1:8" ht="17.45" customHeight="1" x14ac:dyDescent="0.2">
      <c r="A48" s="7"/>
      <c r="B48" s="11">
        <v>42736</v>
      </c>
      <c r="C48" s="11">
        <v>43100</v>
      </c>
      <c r="D48" s="2">
        <v>2500</v>
      </c>
      <c r="E48" s="2">
        <v>625</v>
      </c>
      <c r="F48" s="2">
        <v>1250</v>
      </c>
      <c r="G48" s="2">
        <v>2500</v>
      </c>
      <c r="H48" s="2">
        <v>625</v>
      </c>
    </row>
    <row r="49" spans="1:8" ht="17.45" customHeight="1" x14ac:dyDescent="0.2">
      <c r="A49" s="7"/>
      <c r="B49" s="11">
        <v>43101</v>
      </c>
      <c r="C49" s="11">
        <v>43465</v>
      </c>
      <c r="D49" s="2">
        <v>2500</v>
      </c>
      <c r="E49" s="2">
        <v>625</v>
      </c>
      <c r="F49" s="2">
        <v>625</v>
      </c>
      <c r="G49" s="2">
        <v>2500</v>
      </c>
      <c r="H49" s="2">
        <v>625</v>
      </c>
    </row>
    <row r="50" spans="1:8" ht="17.45" customHeight="1" x14ac:dyDescent="0.2">
      <c r="A50" s="7"/>
      <c r="B50" s="11">
        <v>43466</v>
      </c>
      <c r="C50" s="11">
        <v>43830</v>
      </c>
      <c r="D50" s="2">
        <v>2500</v>
      </c>
      <c r="E50" s="2">
        <v>625</v>
      </c>
      <c r="F50" s="2">
        <v>0</v>
      </c>
      <c r="G50" s="2">
        <v>2500</v>
      </c>
      <c r="H50" s="2">
        <v>625</v>
      </c>
    </row>
    <row r="51" spans="1:8" ht="0.75" customHeight="1" x14ac:dyDescent="0.2">
      <c r="A51" s="7"/>
      <c r="B51" s="170"/>
      <c r="C51" s="170"/>
      <c r="D51" s="170"/>
      <c r="E51" s="10"/>
      <c r="F51" s="167"/>
      <c r="G51" s="167"/>
      <c r="H51" s="9"/>
    </row>
    <row r="52" spans="1:8" ht="12.95" customHeight="1" x14ac:dyDescent="0.2">
      <c r="A52" s="7"/>
      <c r="B52" s="171"/>
      <c r="C52" s="171"/>
      <c r="D52" s="171"/>
      <c r="E52" s="8">
        <v>2500</v>
      </c>
      <c r="F52" s="168"/>
      <c r="G52" s="168"/>
      <c r="H52" s="8">
        <v>2500</v>
      </c>
    </row>
    <row r="53" spans="1:8" ht="0.75" customHeight="1" x14ac:dyDescent="0.2">
      <c r="A53" s="7"/>
      <c r="B53" s="172"/>
      <c r="C53" s="172"/>
      <c r="D53" s="172"/>
      <c r="E53" s="6"/>
      <c r="F53" s="165"/>
      <c r="G53" s="165"/>
      <c r="H53" s="5"/>
    </row>
    <row r="54" spans="1:8" ht="13.7" customHeight="1" x14ac:dyDescent="0.2">
      <c r="A54" s="173" t="s">
        <v>77</v>
      </c>
      <c r="B54" s="173"/>
      <c r="C54" s="173"/>
      <c r="D54" s="173"/>
      <c r="E54" s="173"/>
      <c r="F54" s="173"/>
      <c r="G54" s="173"/>
      <c r="H54" s="173"/>
    </row>
    <row r="55" spans="1:8" ht="17.45" customHeight="1" x14ac:dyDescent="0.2">
      <c r="A55" s="7"/>
      <c r="B55" s="11">
        <v>42370</v>
      </c>
      <c r="C55" s="11">
        <v>42735</v>
      </c>
      <c r="D55" s="2">
        <v>3000</v>
      </c>
      <c r="E55" s="2">
        <v>300</v>
      </c>
      <c r="F55" s="2">
        <v>2700</v>
      </c>
      <c r="G55" s="2">
        <v>3000</v>
      </c>
      <c r="H55" s="2">
        <v>300</v>
      </c>
    </row>
    <row r="56" spans="1:8" ht="17.45" customHeight="1" x14ac:dyDescent="0.2">
      <c r="A56" s="7"/>
      <c r="B56" s="11">
        <v>42736</v>
      </c>
      <c r="C56" s="11">
        <v>43100</v>
      </c>
      <c r="D56" s="2">
        <v>3000</v>
      </c>
      <c r="E56" s="2">
        <v>300</v>
      </c>
      <c r="F56" s="2">
        <v>2400</v>
      </c>
      <c r="G56" s="2">
        <v>3000</v>
      </c>
      <c r="H56" s="2">
        <v>300</v>
      </c>
    </row>
    <row r="57" spans="1:8" ht="17.45" customHeight="1" x14ac:dyDescent="0.2">
      <c r="A57" s="7"/>
      <c r="B57" s="11">
        <v>43101</v>
      </c>
      <c r="C57" s="11">
        <v>43465</v>
      </c>
      <c r="D57" s="2">
        <v>3000</v>
      </c>
      <c r="E57" s="2">
        <v>300</v>
      </c>
      <c r="F57" s="2">
        <v>2100</v>
      </c>
      <c r="G57" s="2">
        <v>3000</v>
      </c>
      <c r="H57" s="2">
        <v>300</v>
      </c>
    </row>
    <row r="58" spans="1:8" ht="17.45" customHeight="1" x14ac:dyDescent="0.2">
      <c r="A58" s="7"/>
      <c r="B58" s="11">
        <v>43466</v>
      </c>
      <c r="C58" s="11">
        <v>43830</v>
      </c>
      <c r="D58" s="2">
        <v>3000</v>
      </c>
      <c r="E58" s="2">
        <v>300</v>
      </c>
      <c r="F58" s="2">
        <v>1800</v>
      </c>
      <c r="G58" s="2">
        <v>3000</v>
      </c>
      <c r="H58" s="2">
        <v>300</v>
      </c>
    </row>
    <row r="59" spans="1:8" ht="17.45" customHeight="1" x14ac:dyDescent="0.2">
      <c r="A59" s="7"/>
      <c r="B59" s="11">
        <v>43831</v>
      </c>
      <c r="C59" s="11">
        <v>44196</v>
      </c>
      <c r="D59" s="2">
        <v>3000</v>
      </c>
      <c r="E59" s="2">
        <v>300</v>
      </c>
      <c r="F59" s="2">
        <v>1500</v>
      </c>
      <c r="G59" s="2">
        <v>3000</v>
      </c>
      <c r="H59" s="2">
        <v>300</v>
      </c>
    </row>
    <row r="60" spans="1:8" ht="17.45" customHeight="1" x14ac:dyDescent="0.2">
      <c r="A60" s="7"/>
      <c r="B60" s="11">
        <v>44197</v>
      </c>
      <c r="C60" s="11">
        <v>44561</v>
      </c>
      <c r="D60" s="2">
        <v>3000</v>
      </c>
      <c r="E60" s="2">
        <v>300</v>
      </c>
      <c r="F60" s="2">
        <v>1200</v>
      </c>
      <c r="G60" s="2">
        <v>3000</v>
      </c>
      <c r="H60" s="2">
        <v>300</v>
      </c>
    </row>
    <row r="61" spans="1:8" ht="17.45" customHeight="1" x14ac:dyDescent="0.2">
      <c r="A61" s="7"/>
      <c r="B61" s="11">
        <v>44562</v>
      </c>
      <c r="C61" s="11">
        <v>44926</v>
      </c>
      <c r="D61" s="2">
        <v>3000</v>
      </c>
      <c r="E61" s="2">
        <v>300</v>
      </c>
      <c r="F61" s="2">
        <v>900</v>
      </c>
      <c r="G61" s="2">
        <v>3000</v>
      </c>
      <c r="H61" s="2">
        <v>300</v>
      </c>
    </row>
    <row r="62" spans="1:8" ht="17.45" customHeight="1" x14ac:dyDescent="0.2">
      <c r="A62" s="7"/>
      <c r="B62" s="11">
        <v>44927</v>
      </c>
      <c r="C62" s="11">
        <v>45291</v>
      </c>
      <c r="D62" s="2">
        <v>3000</v>
      </c>
      <c r="E62" s="2">
        <v>300</v>
      </c>
      <c r="F62" s="2">
        <v>600</v>
      </c>
      <c r="G62" s="2">
        <v>3000</v>
      </c>
      <c r="H62" s="2">
        <v>300</v>
      </c>
    </row>
    <row r="63" spans="1:8" ht="17.45" customHeight="1" x14ac:dyDescent="0.2">
      <c r="A63" s="7"/>
      <c r="B63" s="11">
        <v>45292</v>
      </c>
      <c r="C63" s="11">
        <v>45657</v>
      </c>
      <c r="D63" s="2">
        <v>3000</v>
      </c>
      <c r="E63" s="2">
        <v>300</v>
      </c>
      <c r="F63" s="2">
        <v>300</v>
      </c>
      <c r="G63" s="2">
        <v>3000</v>
      </c>
      <c r="H63" s="2">
        <v>300</v>
      </c>
    </row>
    <row r="64" spans="1:8" ht="17.45" customHeight="1" x14ac:dyDescent="0.2">
      <c r="A64" s="7"/>
      <c r="B64" s="11">
        <v>45658</v>
      </c>
      <c r="C64" s="11">
        <v>46022</v>
      </c>
      <c r="D64" s="2">
        <v>3000</v>
      </c>
      <c r="E64" s="2">
        <v>300</v>
      </c>
      <c r="F64" s="2">
        <v>0</v>
      </c>
      <c r="G64" s="2">
        <v>3000</v>
      </c>
      <c r="H64" s="2">
        <v>300</v>
      </c>
    </row>
    <row r="65" spans="1:8" ht="0.75" customHeight="1" x14ac:dyDescent="0.2">
      <c r="A65" s="7"/>
      <c r="B65" s="170"/>
      <c r="C65" s="170"/>
      <c r="D65" s="170"/>
      <c r="E65" s="10"/>
      <c r="F65" s="167"/>
      <c r="G65" s="167"/>
      <c r="H65" s="9"/>
    </row>
    <row r="66" spans="1:8" ht="12.95" customHeight="1" x14ac:dyDescent="0.2">
      <c r="A66" s="7"/>
      <c r="B66" s="171"/>
      <c r="C66" s="171"/>
      <c r="D66" s="171"/>
      <c r="E66" s="8">
        <v>3000</v>
      </c>
      <c r="F66" s="168"/>
      <c r="G66" s="168"/>
      <c r="H66" s="8">
        <v>3000</v>
      </c>
    </row>
    <row r="67" spans="1:8" ht="0.75" customHeight="1" x14ac:dyDescent="0.2">
      <c r="A67" s="7"/>
      <c r="B67" s="172"/>
      <c r="C67" s="172"/>
      <c r="D67" s="172"/>
      <c r="E67" s="6"/>
      <c r="F67" s="165"/>
      <c r="G67" s="165"/>
      <c r="H67" s="5"/>
    </row>
    <row r="68" spans="1:8" ht="13.7" customHeight="1" x14ac:dyDescent="0.2">
      <c r="A68" s="173" t="s">
        <v>76</v>
      </c>
      <c r="B68" s="173"/>
      <c r="C68" s="173"/>
      <c r="D68" s="173"/>
      <c r="E68" s="173"/>
      <c r="F68" s="173"/>
      <c r="G68" s="173"/>
      <c r="H68" s="173"/>
    </row>
    <row r="69" spans="1:8" ht="17.45" customHeight="1" x14ac:dyDescent="0.2">
      <c r="A69" s="7"/>
      <c r="B69" s="11">
        <v>42370</v>
      </c>
      <c r="C69" s="11">
        <v>42735</v>
      </c>
      <c r="D69" s="2">
        <v>1200</v>
      </c>
      <c r="E69" s="2">
        <v>300</v>
      </c>
      <c r="F69" s="2">
        <v>900</v>
      </c>
      <c r="G69" s="2">
        <v>1200</v>
      </c>
      <c r="H69" s="2">
        <v>300</v>
      </c>
    </row>
    <row r="70" spans="1:8" ht="17.45" customHeight="1" x14ac:dyDescent="0.2">
      <c r="A70" s="7"/>
      <c r="B70" s="11">
        <v>42736</v>
      </c>
      <c r="C70" s="11">
        <v>43100</v>
      </c>
      <c r="D70" s="2">
        <v>1200</v>
      </c>
      <c r="E70" s="2">
        <v>300</v>
      </c>
      <c r="F70" s="2">
        <v>600</v>
      </c>
      <c r="G70" s="2">
        <v>1200</v>
      </c>
      <c r="H70" s="2">
        <v>300</v>
      </c>
    </row>
    <row r="71" spans="1:8" ht="17.45" customHeight="1" x14ac:dyDescent="0.2">
      <c r="A71" s="7"/>
      <c r="B71" s="11">
        <v>43101</v>
      </c>
      <c r="C71" s="11">
        <v>43465</v>
      </c>
      <c r="D71" s="2">
        <v>1200</v>
      </c>
      <c r="E71" s="2">
        <v>300</v>
      </c>
      <c r="F71" s="2">
        <v>300</v>
      </c>
      <c r="G71" s="2">
        <v>1200</v>
      </c>
      <c r="H71" s="2">
        <v>300</v>
      </c>
    </row>
    <row r="72" spans="1:8" ht="17.45" customHeight="1" x14ac:dyDescent="0.2">
      <c r="A72" s="7"/>
      <c r="B72" s="11">
        <v>43466</v>
      </c>
      <c r="C72" s="11">
        <v>43830</v>
      </c>
      <c r="D72" s="2">
        <v>1200</v>
      </c>
      <c r="E72" s="2">
        <v>300</v>
      </c>
      <c r="F72" s="2">
        <v>0</v>
      </c>
      <c r="G72" s="2">
        <v>1200</v>
      </c>
      <c r="H72" s="2">
        <v>300</v>
      </c>
    </row>
    <row r="73" spans="1:8" ht="0.75" customHeight="1" x14ac:dyDescent="0.2">
      <c r="A73" s="7"/>
      <c r="B73" s="170"/>
      <c r="C73" s="170"/>
      <c r="D73" s="170"/>
      <c r="E73" s="10"/>
      <c r="F73" s="167"/>
      <c r="G73" s="167"/>
      <c r="H73" s="9"/>
    </row>
    <row r="74" spans="1:8" ht="12.95" customHeight="1" x14ac:dyDescent="0.2">
      <c r="A74" s="7"/>
      <c r="B74" s="171"/>
      <c r="C74" s="171"/>
      <c r="D74" s="171"/>
      <c r="E74" s="8">
        <v>1200</v>
      </c>
      <c r="F74" s="168"/>
      <c r="G74" s="168"/>
      <c r="H74" s="8">
        <v>1200</v>
      </c>
    </row>
    <row r="75" spans="1:8" ht="0.75" customHeight="1" x14ac:dyDescent="0.2">
      <c r="A75" s="7"/>
      <c r="B75" s="172"/>
      <c r="C75" s="172"/>
      <c r="D75" s="172"/>
      <c r="E75" s="6"/>
      <c r="F75" s="165"/>
      <c r="G75" s="165"/>
      <c r="H75" s="5"/>
    </row>
    <row r="76" spans="1:8" ht="13.7" customHeight="1" x14ac:dyDescent="0.2">
      <c r="A76" s="173" t="s">
        <v>75</v>
      </c>
      <c r="B76" s="173"/>
      <c r="C76" s="173"/>
      <c r="D76" s="173"/>
      <c r="E76" s="173"/>
      <c r="F76" s="173"/>
      <c r="G76" s="173"/>
      <c r="H76" s="173"/>
    </row>
    <row r="77" spans="1:8" ht="17.45" customHeight="1" x14ac:dyDescent="0.2">
      <c r="A77" s="7"/>
      <c r="B77" s="11">
        <v>42370</v>
      </c>
      <c r="C77" s="11">
        <v>42735</v>
      </c>
      <c r="D77" s="2">
        <v>2400</v>
      </c>
      <c r="E77" s="2">
        <v>50.96</v>
      </c>
      <c r="F77" s="2">
        <v>2349.04</v>
      </c>
      <c r="G77" s="2">
        <v>2400</v>
      </c>
      <c r="H77" s="2">
        <v>50.96</v>
      </c>
    </row>
    <row r="78" spans="1:8" ht="17.45" customHeight="1" x14ac:dyDescent="0.2">
      <c r="A78" s="7"/>
      <c r="B78" s="11">
        <v>42736</v>
      </c>
      <c r="C78" s="11">
        <v>43100</v>
      </c>
      <c r="D78" s="2">
        <v>2400</v>
      </c>
      <c r="E78" s="2">
        <v>600</v>
      </c>
      <c r="F78" s="2">
        <v>1749.04</v>
      </c>
      <c r="G78" s="2">
        <v>2400</v>
      </c>
      <c r="H78" s="2">
        <v>600</v>
      </c>
    </row>
    <row r="79" spans="1:8" ht="17.45" customHeight="1" x14ac:dyDescent="0.2">
      <c r="A79" s="7"/>
      <c r="B79" s="11">
        <v>43101</v>
      </c>
      <c r="C79" s="11">
        <v>43465</v>
      </c>
      <c r="D79" s="2">
        <v>2400</v>
      </c>
      <c r="E79" s="2">
        <v>600</v>
      </c>
      <c r="F79" s="2">
        <v>1149.04</v>
      </c>
      <c r="G79" s="2">
        <v>2400</v>
      </c>
      <c r="H79" s="2">
        <v>600</v>
      </c>
    </row>
    <row r="80" spans="1:8" ht="17.45" customHeight="1" x14ac:dyDescent="0.2">
      <c r="A80" s="7"/>
      <c r="B80" s="11">
        <v>43466</v>
      </c>
      <c r="C80" s="11">
        <v>43830</v>
      </c>
      <c r="D80" s="2">
        <v>2400</v>
      </c>
      <c r="E80" s="2">
        <v>600</v>
      </c>
      <c r="F80" s="2">
        <v>549.04</v>
      </c>
      <c r="G80" s="2">
        <v>2400</v>
      </c>
      <c r="H80" s="2">
        <v>600</v>
      </c>
    </row>
    <row r="81" spans="1:8" ht="17.45" customHeight="1" x14ac:dyDescent="0.2">
      <c r="A81" s="7"/>
      <c r="B81" s="11">
        <v>43831</v>
      </c>
      <c r="C81" s="11">
        <v>44196</v>
      </c>
      <c r="D81" s="2">
        <v>2400</v>
      </c>
      <c r="E81" s="2">
        <v>549.04</v>
      </c>
      <c r="F81" s="2">
        <v>0</v>
      </c>
      <c r="G81" s="2">
        <v>2400</v>
      </c>
      <c r="H81" s="2">
        <v>549.04</v>
      </c>
    </row>
    <row r="82" spans="1:8" ht="0.75" customHeight="1" x14ac:dyDescent="0.2">
      <c r="A82" s="7"/>
      <c r="B82" s="170"/>
      <c r="C82" s="170"/>
      <c r="D82" s="170"/>
      <c r="E82" s="10"/>
      <c r="F82" s="167"/>
      <c r="G82" s="167"/>
      <c r="H82" s="9"/>
    </row>
    <row r="83" spans="1:8" ht="12.95" customHeight="1" x14ac:dyDescent="0.2">
      <c r="A83" s="7"/>
      <c r="B83" s="171"/>
      <c r="C83" s="171"/>
      <c r="D83" s="171"/>
      <c r="E83" s="8">
        <v>2400</v>
      </c>
      <c r="F83" s="168"/>
      <c r="G83" s="168"/>
      <c r="H83" s="8">
        <v>2400</v>
      </c>
    </row>
    <row r="84" spans="1:8" ht="0.75" customHeight="1" x14ac:dyDescent="0.2">
      <c r="A84" s="7"/>
      <c r="B84" s="172"/>
      <c r="C84" s="172"/>
      <c r="D84" s="172"/>
      <c r="E84" s="6"/>
      <c r="F84" s="165"/>
      <c r="G84" s="165"/>
      <c r="H84" s="5"/>
    </row>
    <row r="85" spans="1:8" ht="12.95" customHeight="1" x14ac:dyDescent="0.2">
      <c r="A85" s="169"/>
      <c r="B85" s="169"/>
      <c r="C85" s="169"/>
      <c r="D85" s="169"/>
      <c r="E85" s="4">
        <v>84100</v>
      </c>
      <c r="F85" s="166"/>
      <c r="G85" s="166"/>
      <c r="H85" s="4">
        <v>84100</v>
      </c>
    </row>
  </sheetData>
  <mergeCells count="38">
    <mergeCell ref="B75:D75"/>
    <mergeCell ref="F66:G66"/>
    <mergeCell ref="A1:B1"/>
    <mergeCell ref="A2:H2"/>
    <mergeCell ref="A46:H46"/>
    <mergeCell ref="A54:H54"/>
    <mergeCell ref="A68:H68"/>
    <mergeCell ref="F43:G43"/>
    <mergeCell ref="F44:G44"/>
    <mergeCell ref="F45:G45"/>
    <mergeCell ref="F51:G51"/>
    <mergeCell ref="F52:G52"/>
    <mergeCell ref="F53:G53"/>
    <mergeCell ref="F65:G65"/>
    <mergeCell ref="A85:D85"/>
    <mergeCell ref="B43:D43"/>
    <mergeCell ref="B44:D44"/>
    <mergeCell ref="B45:D45"/>
    <mergeCell ref="B51:D51"/>
    <mergeCell ref="B52:D52"/>
    <mergeCell ref="B53:D53"/>
    <mergeCell ref="B65:D65"/>
    <mergeCell ref="B66:D66"/>
    <mergeCell ref="B67:D67"/>
    <mergeCell ref="B82:D82"/>
    <mergeCell ref="B83:D83"/>
    <mergeCell ref="B84:D84"/>
    <mergeCell ref="A76:H76"/>
    <mergeCell ref="B73:D73"/>
    <mergeCell ref="B74:D74"/>
    <mergeCell ref="F84:G84"/>
    <mergeCell ref="F85:G85"/>
    <mergeCell ref="F67:G67"/>
    <mergeCell ref="F73:G73"/>
    <mergeCell ref="F74:G74"/>
    <mergeCell ref="F75:G75"/>
    <mergeCell ref="F82:G82"/>
    <mergeCell ref="F83:G83"/>
  </mergeCells>
  <pageMargins left="0.78740157499999996" right="0.78740157499999996" top="0.984251969" bottom="0.984251969" header="0.4921259845" footer="0.492125984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8</vt:i4>
      </vt:variant>
    </vt:vector>
  </HeadingPairs>
  <TitlesOfParts>
    <vt:vector size="12" baseType="lpstr">
      <vt:lpstr>Balance</vt:lpstr>
      <vt:lpstr>Variabilité</vt:lpstr>
      <vt:lpstr>LivrePaye</vt:lpstr>
      <vt:lpstr>Tableaux amort</vt:lpstr>
      <vt:lpstr>Balance</vt:lpstr>
      <vt:lpstr>Immo1</vt:lpstr>
      <vt:lpstr>Immo2</vt:lpstr>
      <vt:lpstr>Immo3</vt:lpstr>
      <vt:lpstr>Immo4</vt:lpstr>
      <vt:lpstr>Immo5</vt:lpstr>
      <vt:lpstr>LivrePaye</vt:lpstr>
      <vt:lpstr>LivrePaye!Zone_d_impression</vt:lpstr>
    </vt:vector>
  </TitlesOfParts>
  <Company>CRCF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Seuil de rentabilité 2016</dc:title>
  <dc:subject>Projet CRCF</dc:subject>
  <dc:creator>J. Grard</dc:creator>
  <cp:keywords>STMG; GF</cp:keywords>
  <cp:lastModifiedBy>admin</cp:lastModifiedBy>
  <cp:lastPrinted>2017-04-15T12:39:17Z</cp:lastPrinted>
  <dcterms:created xsi:type="dcterms:W3CDTF">2017-04-12T18:54:00Z</dcterms:created>
  <dcterms:modified xsi:type="dcterms:W3CDTF">2017-05-18T11:32:27Z</dcterms:modified>
  <cp:category>Projet STMG</cp:category>
</cp:coreProperties>
</file>