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240" yWindow="-105" windowWidth="20160" windowHeight="4755" tabRatio="632"/>
  </bookViews>
  <sheets>
    <sheet name="2019 données" sheetId="40" r:id="rId1"/>
    <sheet name="2019 analyse" sheetId="43" r:id="rId2"/>
  </sheets>
  <definedNames>
    <definedName name="_xlnm.Print_Area" localSheetId="1">'2019 analyse'!$A$1:$F$14</definedName>
  </definedNames>
  <calcPr calcId="125725"/>
</workbook>
</file>

<file path=xl/calcChain.xml><?xml version="1.0" encoding="utf-8"?>
<calcChain xmlns="http://schemas.openxmlformats.org/spreadsheetml/2006/main">
  <c r="N4" i="43"/>
  <c r="E13"/>
  <c r="E6"/>
  <c r="N12"/>
  <c r="N11"/>
  <c r="N8"/>
  <c r="E10"/>
  <c r="B10"/>
  <c r="C27" i="40"/>
  <c r="B27"/>
  <c r="F27"/>
  <c r="D26"/>
  <c r="D19"/>
  <c r="B13" i="43" l="1"/>
  <c r="B9"/>
  <c r="B6"/>
  <c r="E5"/>
  <c r="B5"/>
  <c r="B4"/>
  <c r="D24" i="40"/>
  <c r="D4"/>
  <c r="D6"/>
  <c r="D7"/>
  <c r="D8"/>
  <c r="D9"/>
  <c r="F10"/>
  <c r="E4" i="43" s="1"/>
  <c r="N3" s="1"/>
  <c r="D11" i="40"/>
  <c r="D12"/>
  <c r="F12"/>
  <c r="D13"/>
  <c r="B14"/>
  <c r="C14"/>
  <c r="D17"/>
  <c r="D20"/>
  <c r="D22"/>
  <c r="E11" i="43" l="1"/>
  <c r="J5"/>
  <c r="D27" i="40"/>
  <c r="C28"/>
  <c r="D14"/>
  <c r="B11" i="43"/>
  <c r="E7"/>
  <c r="B7"/>
  <c r="F28" i="40"/>
  <c r="B28"/>
  <c r="J4" i="43" l="1"/>
  <c r="D28" i="40"/>
  <c r="B14" i="43"/>
  <c r="E14"/>
  <c r="J3"/>
  <c r="J6" l="1"/>
  <c r="C13"/>
  <c r="F13"/>
  <c r="F11"/>
  <c r="C11"/>
  <c r="C7"/>
  <c r="F7" l="1"/>
</calcChain>
</file>

<file path=xl/sharedStrings.xml><?xml version="1.0" encoding="utf-8"?>
<sst xmlns="http://schemas.openxmlformats.org/spreadsheetml/2006/main" count="129" uniqueCount="111">
  <si>
    <t>ACTIF</t>
  </si>
  <si>
    <t>BRUT</t>
  </si>
  <si>
    <t>NET</t>
  </si>
  <si>
    <t>PASSIF</t>
  </si>
  <si>
    <t>MONTANTS</t>
  </si>
  <si>
    <t>%</t>
  </si>
  <si>
    <t>CAPITAUX PROPRES</t>
  </si>
  <si>
    <t xml:space="preserve"> ACTIFS STABLES</t>
  </si>
  <si>
    <t xml:space="preserve"> RESSOURCES STABLES</t>
  </si>
  <si>
    <t xml:space="preserve">  Réserve légale</t>
  </si>
  <si>
    <t>Sous-total 1</t>
  </si>
  <si>
    <t>Immobilisations financières</t>
  </si>
  <si>
    <t>Sous-total 2</t>
  </si>
  <si>
    <t>DETTES</t>
  </si>
  <si>
    <t>ACTIF CIRCULANT</t>
  </si>
  <si>
    <t>Formules</t>
  </si>
  <si>
    <t>Ressources stables-Actifs stables</t>
  </si>
  <si>
    <t>Créances diverses</t>
  </si>
  <si>
    <t>Disponibilités</t>
  </si>
  <si>
    <t>Structure de financement</t>
  </si>
  <si>
    <t>Rotation des actifs circulants</t>
  </si>
  <si>
    <t>Stocks et en-cours</t>
  </si>
  <si>
    <t>Dettes d'exploitation</t>
  </si>
  <si>
    <t>Dettes diverses</t>
  </si>
  <si>
    <t xml:space="preserve">    TOTAL GÉNÉRAL : </t>
  </si>
  <si>
    <t>Immobilisations Incorporelles</t>
  </si>
  <si>
    <t>Capital</t>
  </si>
  <si>
    <t>Frais d'établissement</t>
  </si>
  <si>
    <t>Réserves</t>
  </si>
  <si>
    <t xml:space="preserve">  Réserve statutaire</t>
  </si>
  <si>
    <t>Immobilisations Corporelles</t>
  </si>
  <si>
    <t>Total I</t>
  </si>
  <si>
    <t>Total II</t>
  </si>
  <si>
    <t>Autres</t>
  </si>
  <si>
    <t>Dettes fournisseurs</t>
  </si>
  <si>
    <t>Dettes fiscales et sociales</t>
  </si>
  <si>
    <t>Total III</t>
  </si>
  <si>
    <t>Créances</t>
  </si>
  <si>
    <t xml:space="preserve">  Créances clients et comptes rattachés</t>
  </si>
  <si>
    <t xml:space="preserve">  Report à nouveau</t>
  </si>
  <si>
    <t>Provisions pour risques et charges</t>
  </si>
  <si>
    <t>Dettes financières</t>
  </si>
  <si>
    <t/>
  </si>
  <si>
    <t>Emprunts/établissements de crédit (1)</t>
  </si>
  <si>
    <t>Immobilisations incorporelles</t>
  </si>
  <si>
    <t>Immobilisations corporelles</t>
  </si>
  <si>
    <t>VMP</t>
  </si>
  <si>
    <t>Participations</t>
  </si>
  <si>
    <t>Dettes sur immobilisations</t>
  </si>
  <si>
    <t>Indépendance financière</t>
  </si>
  <si>
    <r>
      <t>Résultat de l'exercice</t>
    </r>
    <r>
      <rPr>
        <sz val="12"/>
        <rFont val="Times New Roman"/>
        <family val="1"/>
      </rPr>
      <t xml:space="preserve"> (bénéfice)</t>
    </r>
  </si>
  <si>
    <r>
      <t>Stock de matières premières au 1</t>
    </r>
    <r>
      <rPr>
        <vertAlign val="superscript"/>
        <sz val="12"/>
        <rFont val="Times New Roman"/>
        <family val="1"/>
      </rPr>
      <t>er</t>
    </r>
    <r>
      <rPr>
        <sz val="12"/>
        <rFont val="Times New Roman"/>
        <family val="1"/>
      </rPr>
      <t xml:space="preserve"> janvier N :</t>
    </r>
  </si>
  <si>
    <t>Coût d'achat des matières utilisées :</t>
  </si>
  <si>
    <r>
      <t xml:space="preserve">Chiffre d'affaires </t>
    </r>
    <r>
      <rPr>
        <b/>
        <sz val="12"/>
        <rFont val="Times New Roman"/>
        <family val="1"/>
      </rPr>
      <t>HT</t>
    </r>
    <r>
      <rPr>
        <sz val="12"/>
        <rFont val="Times New Roman"/>
        <family val="1"/>
      </rPr>
      <t xml:space="preserve"> :</t>
    </r>
  </si>
  <si>
    <t>TOTAL GÉNÉRAL (I + II)</t>
  </si>
  <si>
    <t>TOTAL GÉNÉRAL (I + II + III)</t>
  </si>
  <si>
    <t>Terrains</t>
  </si>
  <si>
    <t>Constructions</t>
  </si>
  <si>
    <t>Install. Tech. Mat. &amp; Outill.</t>
  </si>
  <si>
    <t>Autres immobilisations corporelles</t>
  </si>
  <si>
    <t>Titres immobilisés</t>
  </si>
  <si>
    <t>ACTIF IMMOBILISÉ</t>
  </si>
  <si>
    <t>ÉTUDE DU FONDS DE ROULEMENT</t>
  </si>
  <si>
    <t>ÉTUDE DE LA STRUCTURE : LES RATIOS</t>
  </si>
  <si>
    <t>Trésorerie active-Trésorerie passive</t>
  </si>
  <si>
    <t>Indicateurs</t>
  </si>
  <si>
    <t>(1) Dont concours banc. courants :</t>
  </si>
  <si>
    <t>Amort. et dépréc.</t>
  </si>
  <si>
    <r>
      <t xml:space="preserve">Dettes fournisseurs x 360/Achats </t>
    </r>
    <r>
      <rPr>
        <b/>
        <sz val="11"/>
        <rFont val="Times New Roman"/>
        <family val="1"/>
      </rPr>
      <t>TTC</t>
    </r>
  </si>
  <si>
    <t>Durée moyenne du crédit fournisseur</t>
  </si>
  <si>
    <r>
      <t xml:space="preserve">Créances clients x 360/Chiffre d'affaires </t>
    </r>
    <r>
      <rPr>
        <b/>
        <sz val="11"/>
        <rFont val="Times New Roman"/>
        <family val="1"/>
      </rPr>
      <t>TTC</t>
    </r>
  </si>
  <si>
    <t>Durée moyenne du crédit client</t>
  </si>
  <si>
    <t>Stock moy. march. x 360/Coût d'achat des march. vendues</t>
  </si>
  <si>
    <t>Durée moyenne de stockage des marchandises</t>
  </si>
  <si>
    <t>Stock moy. PF x 360/Coût de prod. des PF vendus</t>
  </si>
  <si>
    <t>Durée de stockage des produits finis</t>
  </si>
  <si>
    <t>Stock moyen mat. x 360/Coût d'achat mat. utilisées</t>
  </si>
  <si>
    <t>Durée de stockage des matières premières</t>
  </si>
  <si>
    <t>Capitaux propres</t>
  </si>
  <si>
    <t>(2) Comptes courants d'associés :</t>
  </si>
  <si>
    <t>Emprunts et dettes fi. diverses (2)</t>
  </si>
  <si>
    <t>FRNG-BFR =</t>
  </si>
  <si>
    <t>Besoin en fonds de roulement (BFR)</t>
  </si>
  <si>
    <t>Fonds de roulement net global (FRNG)</t>
  </si>
  <si>
    <t>Trésorerie nette (TN)</t>
  </si>
  <si>
    <t>Vérification : FRNG-BFR = TN</t>
  </si>
  <si>
    <t>Montants</t>
  </si>
  <si>
    <t>BILAN FONCTIONNEL CONDENSÉ (Valeurs brutes)</t>
  </si>
  <si>
    <t>Sous-total 3</t>
  </si>
  <si>
    <t>TRÉSORERIE PASSIVE</t>
  </si>
  <si>
    <t>TRÉSORERIE ACTIVE</t>
  </si>
  <si>
    <t>Stocks + ∑ Créances – ∑ Dettes</t>
  </si>
  <si>
    <t>Amort., dépréc. et provisions</t>
  </si>
  <si>
    <t>Dettes financières stables</t>
  </si>
  <si>
    <t>Stocks</t>
  </si>
  <si>
    <t>Dettes</t>
  </si>
  <si>
    <t>PASSIF CIRCULANT</t>
  </si>
  <si>
    <t>Fournitures stockables</t>
  </si>
  <si>
    <t xml:space="preserve">  Autres créances</t>
  </si>
  <si>
    <t>Trésorerie</t>
  </si>
  <si>
    <t>Comptes de régularisation</t>
  </si>
  <si>
    <t>Charges constatées d'avance</t>
  </si>
  <si>
    <t>Produits constatés d'avance</t>
  </si>
  <si>
    <t xml:space="preserve">Autres </t>
  </si>
  <si>
    <t>Capacité de remboursement</t>
  </si>
  <si>
    <r>
      <t xml:space="preserve">Autres achats </t>
    </r>
    <r>
      <rPr>
        <b/>
        <sz val="12"/>
        <rFont val="Times New Roman"/>
        <family val="1"/>
      </rPr>
      <t>HT</t>
    </r>
    <r>
      <rPr>
        <sz val="12"/>
        <rFont val="Times New Roman"/>
        <family val="1"/>
      </rPr>
      <t xml:space="preserve"> :</t>
    </r>
  </si>
  <si>
    <r>
      <t xml:space="preserve">Services extérieurs </t>
    </r>
    <r>
      <rPr>
        <b/>
        <sz val="12"/>
        <rFont val="Times New Roman"/>
        <family val="1"/>
      </rPr>
      <t>HT</t>
    </r>
    <r>
      <rPr>
        <sz val="12"/>
        <rFont val="Times New Roman"/>
        <family val="1"/>
      </rPr>
      <t xml:space="preserve"> :</t>
    </r>
  </si>
  <si>
    <t>Capacité d'autofinancement (CAF) :</t>
  </si>
  <si>
    <t>Jours</t>
  </si>
  <si>
    <r>
      <t>Capitaux propres/Endettement (</t>
    </r>
    <r>
      <rPr>
        <i/>
        <sz val="11"/>
        <rFont val="Times New Roman"/>
        <family val="1"/>
      </rPr>
      <t>dettes financières + CBC</t>
    </r>
    <r>
      <rPr>
        <sz val="11"/>
        <rFont val="Times New Roman"/>
        <family val="1"/>
      </rPr>
      <t>)</t>
    </r>
  </si>
  <si>
    <t>(Dettes financières + CBC)/CAF</t>
  </si>
</sst>
</file>

<file path=xl/styles.xml><?xml version="1.0" encoding="utf-8"?>
<styleSheet xmlns="http://schemas.openxmlformats.org/spreadsheetml/2006/main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;[Red]\-#,##0"/>
    <numFmt numFmtId="167" formatCode="0.0%"/>
    <numFmt numFmtId="168" formatCode="0.00&quot; j  &quot;"/>
    <numFmt numFmtId="169" formatCode="_-* #,##0\ _F_-;\-* #,##0\ _F_-;_-* &quot;-&quot;\ _F_-;_-@_-"/>
    <numFmt numFmtId="170" formatCode="_-* #,##0\ &quot;F&quot;_-;\-* #,##0\ &quot;F&quot;_-;_-* &quot;-&quot;\ &quot;F&quot;_-;_-@_-"/>
    <numFmt numFmtId="171" formatCode="#,##0\ _-;\-\ #,##0\ _-;&quot;&quot;\ _-"/>
    <numFmt numFmtId="172" formatCode="#,##0.00\ _-;\-\ #,##0.00\ _-;&quot;&quot;\ _-"/>
    <numFmt numFmtId="173" formatCode="_-* #,##0.00\ [$€-1]_-;\-* #,##0.00\ [$€-1]_-;_-* &quot;-&quot;??\ [$€-1]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vertAlign val="superscript"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Helv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4">
    <xf numFmtId="0" fontId="0" fillId="0" borderId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>
      <alignment vertical="center"/>
    </xf>
    <xf numFmtId="172" fontId="4" fillId="0" borderId="0" applyFont="0" applyFill="0" applyBorder="0" applyAlignment="0" applyProtection="0">
      <alignment vertical="center"/>
    </xf>
    <xf numFmtId="0" fontId="13" fillId="0" borderId="0"/>
    <xf numFmtId="165" fontId="13" fillId="0" borderId="0" applyFont="0" applyBorder="0"/>
    <xf numFmtId="10" fontId="13" fillId="0" borderId="0" applyFont="0"/>
    <xf numFmtId="173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3" fillId="0" borderId="0" applyFont="0" applyBorder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4" fontId="6" fillId="0" borderId="0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</xf>
    <xf numFmtId="4" fontId="5" fillId="0" borderId="8" xfId="0" applyNumberFormat="1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left" vertical="center"/>
    </xf>
    <xf numFmtId="4" fontId="5" fillId="0" borderId="1" xfId="0" quotePrefix="1" applyNumberFormat="1" applyFont="1" applyBorder="1" applyAlignment="1" applyProtection="1">
      <alignment horizontal="left" vertical="center"/>
    </xf>
    <xf numFmtId="4" fontId="6" fillId="0" borderId="1" xfId="0" applyNumberFormat="1" applyFont="1" applyBorder="1" applyAlignment="1" applyProtection="1">
      <alignment horizontal="left" vertical="center"/>
    </xf>
    <xf numFmtId="4" fontId="6" fillId="0" borderId="1" xfId="0" applyNumberFormat="1" applyFont="1" applyBorder="1" applyAlignment="1" applyProtection="1">
      <alignment horizontal="left" vertical="center" indent="1"/>
    </xf>
    <xf numFmtId="4" fontId="5" fillId="0" borderId="1" xfId="0" applyNumberFormat="1" applyFont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8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171" fontId="8" fillId="0" borderId="14" xfId="5" applyFont="1" applyBorder="1" applyAlignment="1">
      <alignment vertical="center"/>
    </xf>
    <xf numFmtId="171" fontId="8" fillId="0" borderId="0" xfId="5" applyFont="1" applyBorder="1" applyAlignment="1">
      <alignment vertical="center"/>
    </xf>
    <xf numFmtId="171" fontId="8" fillId="0" borderId="2" xfId="5" applyFont="1" applyBorder="1" applyAlignment="1">
      <alignment vertical="center"/>
    </xf>
    <xf numFmtId="171" fontId="8" fillId="0" borderId="0" xfId="5" applyFont="1" applyBorder="1" applyAlignment="1">
      <alignment vertical="center" wrapText="1"/>
    </xf>
    <xf numFmtId="171" fontId="8" fillId="0" borderId="6" xfId="5" applyFont="1" applyBorder="1" applyAlignment="1">
      <alignment vertical="center"/>
    </xf>
    <xf numFmtId="171" fontId="8" fillId="0" borderId="0" xfId="5" applyFont="1" applyBorder="1" applyAlignment="1">
      <alignment horizontal="left" vertical="center"/>
    </xf>
    <xf numFmtId="171" fontId="8" fillId="0" borderId="4" xfId="5" applyFont="1" applyBorder="1" applyAlignment="1">
      <alignment vertical="center"/>
    </xf>
    <xf numFmtId="171" fontId="8" fillId="0" borderId="0" xfId="5" quotePrefix="1" applyFont="1" applyBorder="1" applyAlignment="1">
      <alignment horizontal="left" vertical="center"/>
    </xf>
    <xf numFmtId="171" fontId="8" fillId="0" borderId="8" xfId="5" applyFont="1" applyBorder="1" applyAlignment="1">
      <alignment vertical="center"/>
    </xf>
    <xf numFmtId="171" fontId="7" fillId="0" borderId="2" xfId="5" applyFont="1" applyBorder="1" applyAlignment="1">
      <alignment horizontal="right" vertical="center"/>
    </xf>
    <xf numFmtId="171" fontId="8" fillId="0" borderId="1" xfId="5" quotePrefix="1" applyFont="1" applyBorder="1" applyAlignment="1">
      <alignment horizontal="left" vertical="center"/>
    </xf>
    <xf numFmtId="171" fontId="8" fillId="0" borderId="9" xfId="5" applyFont="1" applyBorder="1" applyAlignment="1">
      <alignment vertical="center"/>
    </xf>
    <xf numFmtId="171" fontId="7" fillId="0" borderId="8" xfId="5" applyFont="1" applyBorder="1" applyAlignment="1">
      <alignment horizontal="right" vertical="center"/>
    </xf>
    <xf numFmtId="0" fontId="7" fillId="0" borderId="8" xfId="0" applyFont="1" applyFill="1" applyBorder="1" applyAlignment="1">
      <alignment horizontal="centerContinuous" vertical="center"/>
    </xf>
    <xf numFmtId="171" fontId="8" fillId="0" borderId="15" xfId="5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1" fontId="8" fillId="0" borderId="12" xfId="5" applyFont="1" applyBorder="1" applyAlignment="1">
      <alignment vertical="center"/>
    </xf>
    <xf numFmtId="171" fontId="8" fillId="0" borderId="10" xfId="5" applyFont="1" applyBorder="1" applyAlignment="1">
      <alignment vertical="center"/>
    </xf>
    <xf numFmtId="171" fontId="7" fillId="0" borderId="2" xfId="5" applyFont="1" applyBorder="1" applyAlignment="1">
      <alignment horizontal="center" vertical="center"/>
    </xf>
    <xf numFmtId="171" fontId="5" fillId="0" borderId="2" xfId="5" applyFont="1" applyBorder="1" applyAlignment="1" applyProtection="1">
      <alignment horizontal="right" vertical="center"/>
    </xf>
    <xf numFmtId="171" fontId="5" fillId="0" borderId="8" xfId="5" applyFont="1" applyBorder="1" applyAlignment="1" applyProtection="1">
      <alignment horizontal="right" vertical="center"/>
    </xf>
    <xf numFmtId="171" fontId="6" fillId="0" borderId="5" xfId="5" applyFont="1" applyBorder="1" applyAlignment="1">
      <alignment vertical="center"/>
    </xf>
    <xf numFmtId="171" fontId="6" fillId="0" borderId="5" xfId="5" applyFont="1" applyBorder="1" applyAlignment="1" applyProtection="1">
      <alignment horizontal="right" vertical="center"/>
    </xf>
    <xf numFmtId="171" fontId="6" fillId="0" borderId="6" xfId="5" applyFont="1" applyBorder="1" applyAlignment="1">
      <alignment vertical="center"/>
    </xf>
    <xf numFmtId="171" fontId="6" fillId="0" borderId="10" xfId="5" applyFont="1" applyBorder="1" applyAlignment="1" applyProtection="1">
      <alignment horizontal="right" vertical="center"/>
    </xf>
    <xf numFmtId="171" fontId="6" fillId="0" borderId="4" xfId="5" applyFont="1" applyBorder="1" applyAlignment="1" applyProtection="1">
      <alignment horizontal="center" vertical="center"/>
    </xf>
    <xf numFmtId="171" fontId="5" fillId="0" borderId="0" xfId="5" applyFont="1" applyBorder="1" applyAlignment="1" applyProtection="1">
      <alignment horizontal="center" vertical="center"/>
    </xf>
    <xf numFmtId="171" fontId="5" fillId="0" borderId="0" xfId="5" applyFont="1" applyBorder="1" applyAlignment="1" applyProtection="1">
      <alignment horizontal="left" vertical="center"/>
    </xf>
    <xf numFmtId="171" fontId="6" fillId="0" borderId="0" xfId="5" applyFont="1" applyBorder="1" applyAlignment="1" applyProtection="1">
      <alignment horizontal="left" vertical="center"/>
    </xf>
    <xf numFmtId="171" fontId="6" fillId="0" borderId="0" xfId="5" quotePrefix="1" applyFont="1" applyBorder="1" applyAlignment="1" applyProtection="1">
      <alignment horizontal="left" vertical="center"/>
    </xf>
    <xf numFmtId="171" fontId="5" fillId="0" borderId="0" xfId="5" quotePrefix="1" applyFont="1" applyBorder="1" applyAlignment="1" applyProtection="1">
      <alignment horizontal="left" vertical="center"/>
    </xf>
    <xf numFmtId="171" fontId="6" fillId="0" borderId="0" xfId="5" quotePrefix="1" applyFont="1" applyBorder="1" applyAlignment="1" applyProtection="1">
      <alignment horizontal="center" vertical="center"/>
    </xf>
    <xf numFmtId="171" fontId="5" fillId="0" borderId="8" xfId="5" applyFont="1" applyBorder="1" applyAlignment="1" applyProtection="1">
      <alignment horizontal="center" vertical="center"/>
    </xf>
    <xf numFmtId="171" fontId="5" fillId="0" borderId="8" xfId="5" quotePrefix="1" applyFont="1" applyBorder="1" applyAlignment="1" applyProtection="1">
      <alignment horizontal="left" vertical="center"/>
    </xf>
    <xf numFmtId="171" fontId="6" fillId="0" borderId="2" xfId="5" applyFont="1" applyBorder="1" applyAlignment="1" applyProtection="1">
      <alignment horizontal="right" vertical="center"/>
    </xf>
    <xf numFmtId="171" fontId="5" fillId="0" borderId="4" xfId="5" applyFont="1" applyBorder="1" applyAlignment="1" applyProtection="1">
      <alignment horizontal="center" vertical="center"/>
    </xf>
    <xf numFmtId="171" fontId="6" fillId="0" borderId="4" xfId="5" applyFont="1" applyBorder="1" applyAlignment="1" applyProtection="1">
      <alignment horizontal="right" vertical="center"/>
    </xf>
    <xf numFmtId="171" fontId="5" fillId="0" borderId="5" xfId="5" applyFont="1" applyBorder="1" applyAlignment="1" applyProtection="1">
      <alignment horizontal="left" vertical="center"/>
    </xf>
    <xf numFmtId="171" fontId="6" fillId="0" borderId="0" xfId="5" applyFont="1" applyBorder="1" applyAlignment="1" applyProtection="1">
      <alignment horizontal="right" vertical="center"/>
    </xf>
    <xf numFmtId="171" fontId="6" fillId="0" borderId="5" xfId="5" quotePrefix="1" applyFont="1" applyBorder="1" applyAlignment="1" applyProtection="1">
      <alignment horizontal="left" vertical="center" indent="1"/>
    </xf>
    <xf numFmtId="171" fontId="5" fillId="0" borderId="11" xfId="5" applyFont="1" applyBorder="1" applyAlignment="1" applyProtection="1">
      <alignment horizontal="center" vertical="center"/>
    </xf>
    <xf numFmtId="171" fontId="5" fillId="0" borderId="6" xfId="5" applyFont="1" applyBorder="1" applyAlignment="1" applyProtection="1">
      <alignment horizontal="right" vertical="center"/>
    </xf>
    <xf numFmtId="171" fontId="5" fillId="0" borderId="13" xfId="5" applyFont="1" applyBorder="1" applyAlignment="1" applyProtection="1">
      <alignment horizontal="right" vertical="center"/>
    </xf>
    <xf numFmtId="171" fontId="6" fillId="0" borderId="0" xfId="5" applyFont="1" applyBorder="1" applyAlignment="1">
      <alignment horizontal="right" vertical="center"/>
    </xf>
    <xf numFmtId="171" fontId="5" fillId="0" borderId="0" xfId="5" applyFont="1" applyBorder="1" applyAlignment="1">
      <alignment vertical="center"/>
    </xf>
    <xf numFmtId="171" fontId="6" fillId="0" borderId="0" xfId="5" applyFont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167" fontId="11" fillId="0" borderId="5" xfId="0" applyNumberFormat="1" applyFont="1" applyFill="1" applyBorder="1" applyAlignment="1">
      <alignment vertical="center"/>
    </xf>
    <xf numFmtId="167" fontId="11" fillId="0" borderId="6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9" fontId="11" fillId="0" borderId="2" xfId="0" applyNumberFormat="1" applyFont="1" applyFill="1" applyBorder="1" applyAlignment="1">
      <alignment vertical="center"/>
    </xf>
    <xf numFmtId="167" fontId="11" fillId="0" borderId="4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1" fontId="11" fillId="0" borderId="4" xfId="5" applyFont="1" applyBorder="1" applyAlignment="1">
      <alignment vertical="center"/>
    </xf>
    <xf numFmtId="171" fontId="11" fillId="0" borderId="5" xfId="5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171" fontId="5" fillId="0" borderId="16" xfId="5" applyFont="1" applyBorder="1" applyAlignment="1" applyProtection="1">
      <alignment horizontal="right" vertical="center"/>
    </xf>
    <xf numFmtId="0" fontId="6" fillId="0" borderId="10" xfId="0" applyFont="1" applyBorder="1" applyAlignment="1">
      <alignment vertical="center"/>
    </xf>
    <xf numFmtId="171" fontId="6" fillId="0" borderId="6" xfId="5" applyFont="1" applyBorder="1" applyAlignment="1" applyProtection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1" fontId="5" fillId="0" borderId="5" xfId="5" applyFont="1" applyBorder="1" applyAlignment="1" applyProtection="1">
      <alignment horizontal="right" vertical="center"/>
    </xf>
    <xf numFmtId="171" fontId="6" fillId="0" borderId="6" xfId="5" applyFont="1" applyBorder="1" applyAlignment="1">
      <alignment horizontal="left" vertical="center" indent="1"/>
    </xf>
    <xf numFmtId="171" fontId="6" fillId="0" borderId="10" xfId="5" quotePrefix="1" applyFont="1" applyBorder="1" applyAlignment="1" applyProtection="1">
      <alignment horizontal="left" vertical="center" indent="1"/>
    </xf>
    <xf numFmtId="171" fontId="5" fillId="0" borderId="10" xfId="5" applyFont="1" applyBorder="1" applyAlignment="1" applyProtection="1">
      <alignment horizontal="left" vertical="center"/>
    </xf>
    <xf numFmtId="171" fontId="6" fillId="0" borderId="10" xfId="5" applyFont="1" applyBorder="1" applyAlignment="1" applyProtection="1">
      <alignment horizontal="left" vertical="center" indent="1"/>
    </xf>
    <xf numFmtId="171" fontId="6" fillId="0" borderId="0" xfId="0" applyNumberFormat="1" applyFont="1" applyBorder="1" applyAlignment="1">
      <alignment vertical="center"/>
    </xf>
    <xf numFmtId="171" fontId="7" fillId="0" borderId="2" xfId="5" applyFont="1" applyBorder="1" applyAlignment="1">
      <alignment horizontal="center" vertical="center"/>
    </xf>
    <xf numFmtId="171" fontId="7" fillId="0" borderId="14" xfId="5" applyFont="1" applyBorder="1" applyAlignment="1">
      <alignment horizontal="center" vertical="center"/>
    </xf>
    <xf numFmtId="171" fontId="7" fillId="0" borderId="8" xfId="5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Continuous" vertical="center"/>
    </xf>
    <xf numFmtId="2" fontId="8" fillId="0" borderId="2" xfId="0" applyNumberFormat="1" applyFont="1" applyFill="1" applyBorder="1" applyAlignment="1">
      <alignment horizontal="center" vertical="center"/>
    </xf>
  </cellXfs>
  <cellStyles count="24">
    <cellStyle name="Euro" xfId="10"/>
    <cellStyle name="Euro 2" xfId="12"/>
    <cellStyle name="Milliers" xfId="1" builtinId="3" customBuiltin="1"/>
    <cellStyle name="Milliers [0]" xfId="2" builtinId="6" customBuiltin="1"/>
    <cellStyle name="Milliers 2" xfId="8"/>
    <cellStyle name="Milliers 3" xfId="13"/>
    <cellStyle name="Milliers 3 2" xfId="20"/>
    <cellStyle name="Milliers 4" xfId="14"/>
    <cellStyle name="Milliers 5" xfId="15"/>
    <cellStyle name="Milliers 5 2" xfId="21"/>
    <cellStyle name="Monétaire" xfId="3" builtinId="4" customBuiltin="1"/>
    <cellStyle name="Monétaire [0]" xfId="4" builtinId="7" customBuiltin="1"/>
    <cellStyle name="Monétaire 2" xfId="16"/>
    <cellStyle name="Monétaire 3" xfId="17"/>
    <cellStyle name="Monétaire 3 2" xfId="22"/>
    <cellStyle name="Normal" xfId="0" builtinId="0" customBuiltin="1"/>
    <cellStyle name="Normal 2" xfId="7"/>
    <cellStyle name="Normal 3" xfId="18"/>
    <cellStyle name="Normal 4" xfId="19"/>
    <cellStyle name="Normal 4 2" xfId="23"/>
    <cellStyle name="perso 0 déc" xfId="5"/>
    <cellStyle name="Perso 2 décim" xfId="6"/>
    <cellStyle name="Pourcentage 2" xfId="9"/>
    <cellStyle name="Pourcentage 3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showGridLines="0" tabSelected="1" defaultGridColor="0" colorId="17" zoomScale="90" zoomScaleNormal="90" workbookViewId="0"/>
  </sheetViews>
  <sheetFormatPr baseColWidth="10" defaultRowHeight="15.75"/>
  <cols>
    <col min="1" max="1" width="36.140625" style="2" customWidth="1"/>
    <col min="2" max="2" width="13.42578125" style="2" bestFit="1" customWidth="1"/>
    <col min="3" max="3" width="11.7109375" style="2" bestFit="1" customWidth="1"/>
    <col min="4" max="4" width="13.42578125" style="2" bestFit="1" customWidth="1"/>
    <col min="5" max="5" width="37.28515625" style="2" customWidth="1"/>
    <col min="6" max="6" width="13.7109375" style="2" bestFit="1" customWidth="1"/>
    <col min="7" max="7" width="11.42578125" style="2"/>
    <col min="8" max="8" width="42.85546875" style="2" customWidth="1"/>
    <col min="9" max="9" width="15.5703125" style="2" customWidth="1"/>
    <col min="10" max="16384" width="11.42578125" style="2"/>
  </cols>
  <sheetData>
    <row r="1" spans="1:11" ht="31.5">
      <c r="A1" s="13" t="s">
        <v>0</v>
      </c>
      <c r="B1" s="13" t="s">
        <v>1</v>
      </c>
      <c r="C1" s="14" t="s">
        <v>67</v>
      </c>
      <c r="D1" s="13" t="s">
        <v>2</v>
      </c>
      <c r="E1" s="13" t="s">
        <v>3</v>
      </c>
      <c r="F1" s="13" t="s">
        <v>2</v>
      </c>
    </row>
    <row r="2" spans="1:11">
      <c r="A2" s="12" t="s">
        <v>61</v>
      </c>
      <c r="B2" s="53"/>
      <c r="C2" s="53"/>
      <c r="D2" s="53"/>
      <c r="E2" s="54" t="s">
        <v>6</v>
      </c>
      <c r="F2" s="53"/>
    </row>
    <row r="3" spans="1:11">
      <c r="A3" s="8" t="s">
        <v>25</v>
      </c>
      <c r="B3" s="50"/>
      <c r="C3" s="50"/>
      <c r="D3" s="50"/>
      <c r="E3" s="55" t="s">
        <v>26</v>
      </c>
      <c r="F3" s="50">
        <v>200000</v>
      </c>
      <c r="I3" s="99"/>
      <c r="J3" s="99"/>
      <c r="K3" s="99"/>
    </row>
    <row r="4" spans="1:11">
      <c r="A4" s="11" t="s">
        <v>27</v>
      </c>
      <c r="B4" s="49"/>
      <c r="C4" s="49"/>
      <c r="D4" s="50">
        <f>B4-C4</f>
        <v>0</v>
      </c>
      <c r="E4" s="55" t="s">
        <v>28</v>
      </c>
      <c r="F4" s="50"/>
      <c r="I4" s="99"/>
      <c r="J4" s="99"/>
      <c r="K4" s="99"/>
    </row>
    <row r="5" spans="1:11">
      <c r="A5" s="8" t="s">
        <v>30</v>
      </c>
      <c r="B5" s="49"/>
      <c r="C5" s="49"/>
      <c r="D5" s="50"/>
      <c r="E5" s="56" t="s">
        <v>9</v>
      </c>
      <c r="F5" s="50">
        <v>15000</v>
      </c>
      <c r="I5" s="99"/>
      <c r="K5" s="99"/>
    </row>
    <row r="6" spans="1:11">
      <c r="A6" s="11" t="s">
        <v>56</v>
      </c>
      <c r="B6" s="49">
        <v>45000</v>
      </c>
      <c r="C6" s="49"/>
      <c r="D6" s="50">
        <f>B6-C6</f>
        <v>45000</v>
      </c>
      <c r="E6" s="56" t="s">
        <v>29</v>
      </c>
      <c r="F6" s="50">
        <v>30000</v>
      </c>
    </row>
    <row r="7" spans="1:11">
      <c r="A7" s="11" t="s">
        <v>57</v>
      </c>
      <c r="B7" s="49">
        <v>60000</v>
      </c>
      <c r="C7" s="49">
        <v>50000</v>
      </c>
      <c r="D7" s="50">
        <f>B7-C7</f>
        <v>10000</v>
      </c>
      <c r="E7" s="57" t="s">
        <v>39</v>
      </c>
      <c r="F7" s="50">
        <v>0</v>
      </c>
    </row>
    <row r="8" spans="1:11">
      <c r="A8" s="11" t="s">
        <v>58</v>
      </c>
      <c r="B8" s="49">
        <v>45000</v>
      </c>
      <c r="C8" s="49">
        <v>35000</v>
      </c>
      <c r="D8" s="50">
        <f>B8-C8</f>
        <v>10000</v>
      </c>
      <c r="E8" s="58" t="s">
        <v>50</v>
      </c>
      <c r="F8" s="50">
        <v>75000</v>
      </c>
    </row>
    <row r="9" spans="1:11">
      <c r="A9" s="11" t="s">
        <v>59</v>
      </c>
      <c r="B9" s="49">
        <v>450000</v>
      </c>
      <c r="C9" s="49">
        <v>200000</v>
      </c>
      <c r="D9" s="50">
        <f>B9-C9</f>
        <v>250000</v>
      </c>
      <c r="E9" s="59" t="s">
        <v>42</v>
      </c>
      <c r="F9" s="50"/>
    </row>
    <row r="10" spans="1:11">
      <c r="A10" s="8" t="s">
        <v>11</v>
      </c>
      <c r="B10" s="49"/>
      <c r="C10" s="49"/>
      <c r="D10" s="50"/>
      <c r="E10" s="60" t="s">
        <v>31</v>
      </c>
      <c r="F10" s="47">
        <f>SUM(F3:F8)</f>
        <v>320000</v>
      </c>
    </row>
    <row r="11" spans="1:11">
      <c r="A11" s="11" t="s">
        <v>47</v>
      </c>
      <c r="B11" s="49">
        <v>0</v>
      </c>
      <c r="C11" s="49"/>
      <c r="D11" s="50">
        <f>B11-C11</f>
        <v>0</v>
      </c>
      <c r="E11" s="61" t="s">
        <v>40</v>
      </c>
      <c r="F11" s="62">
        <v>0</v>
      </c>
    </row>
    <row r="12" spans="1:11">
      <c r="A12" s="11" t="s">
        <v>60</v>
      </c>
      <c r="B12" s="49"/>
      <c r="C12" s="49"/>
      <c r="D12" s="50">
        <f>B12-C12</f>
        <v>0</v>
      </c>
      <c r="E12" s="60" t="s">
        <v>32</v>
      </c>
      <c r="F12" s="47">
        <f>F11</f>
        <v>0</v>
      </c>
    </row>
    <row r="13" spans="1:11">
      <c r="A13" s="11" t="s">
        <v>33</v>
      </c>
      <c r="B13" s="51">
        <v>30000</v>
      </c>
      <c r="C13" s="51"/>
      <c r="D13" s="52">
        <f>B13-C13</f>
        <v>30000</v>
      </c>
      <c r="E13" s="63" t="s">
        <v>13</v>
      </c>
      <c r="F13" s="64"/>
    </row>
    <row r="14" spans="1:11">
      <c r="A14" s="7" t="s">
        <v>31</v>
      </c>
      <c r="B14" s="47">
        <f>SUM(B4:B13)</f>
        <v>630000</v>
      </c>
      <c r="C14" s="48">
        <f>SUM(C4:C13)</f>
        <v>285000</v>
      </c>
      <c r="D14" s="47">
        <f>B14-C14</f>
        <v>345000</v>
      </c>
      <c r="E14" s="65" t="s">
        <v>41</v>
      </c>
      <c r="F14" s="49"/>
    </row>
    <row r="15" spans="1:11">
      <c r="A15" s="12" t="s">
        <v>14</v>
      </c>
      <c r="B15" s="64"/>
      <c r="C15" s="66"/>
      <c r="D15" s="50"/>
      <c r="E15" s="67" t="s">
        <v>43</v>
      </c>
      <c r="F15" s="50">
        <v>90000</v>
      </c>
    </row>
    <row r="16" spans="1:11">
      <c r="A16" s="8" t="s">
        <v>21</v>
      </c>
      <c r="B16" s="50"/>
      <c r="C16" s="66"/>
      <c r="D16" s="50"/>
      <c r="E16" s="96" t="s">
        <v>80</v>
      </c>
      <c r="F16" s="50">
        <v>0</v>
      </c>
    </row>
    <row r="17" spans="1:9">
      <c r="A17" s="11" t="s">
        <v>97</v>
      </c>
      <c r="B17" s="50">
        <v>3000</v>
      </c>
      <c r="C17" s="66"/>
      <c r="D17" s="50">
        <f>B17-C17</f>
        <v>3000</v>
      </c>
      <c r="F17" s="92"/>
    </row>
    <row r="18" spans="1:9">
      <c r="A18" s="8" t="s">
        <v>37</v>
      </c>
      <c r="B18" s="50"/>
      <c r="C18" s="66"/>
      <c r="D18" s="50"/>
      <c r="F18" s="92"/>
    </row>
    <row r="19" spans="1:9">
      <c r="A19" s="10" t="s">
        <v>38</v>
      </c>
      <c r="B19" s="50">
        <v>80000</v>
      </c>
      <c r="C19" s="66">
        <v>15000</v>
      </c>
      <c r="D19" s="50">
        <f t="shared" ref="D19:D28" si="0">B19-C19</f>
        <v>65000</v>
      </c>
      <c r="E19" s="97" t="s">
        <v>22</v>
      </c>
      <c r="F19" s="50"/>
    </row>
    <row r="20" spans="1:9">
      <c r="A20" s="10" t="s">
        <v>98</v>
      </c>
      <c r="B20" s="50">
        <v>10000</v>
      </c>
      <c r="C20" s="66"/>
      <c r="D20" s="50">
        <f t="shared" si="0"/>
        <v>10000</v>
      </c>
      <c r="E20" s="98" t="s">
        <v>34</v>
      </c>
      <c r="F20" s="50">
        <v>40000</v>
      </c>
    </row>
    <row r="21" spans="1:9">
      <c r="A21" s="9" t="s">
        <v>17</v>
      </c>
      <c r="B21" s="50"/>
      <c r="C21" s="66"/>
      <c r="D21" s="50"/>
      <c r="E21" s="98" t="s">
        <v>35</v>
      </c>
      <c r="F21" s="50">
        <v>39000</v>
      </c>
    </row>
    <row r="22" spans="1:9">
      <c r="A22" s="11" t="s">
        <v>46</v>
      </c>
      <c r="B22" s="52">
        <v>50000</v>
      </c>
      <c r="C22" s="50"/>
      <c r="D22" s="50">
        <f t="shared" si="0"/>
        <v>50000</v>
      </c>
      <c r="E22" s="88" t="s">
        <v>103</v>
      </c>
      <c r="F22" s="92"/>
    </row>
    <row r="23" spans="1:9">
      <c r="A23" s="9" t="s">
        <v>99</v>
      </c>
      <c r="B23" s="90"/>
      <c r="C23" s="92"/>
      <c r="D23" s="90"/>
      <c r="E23" s="97" t="s">
        <v>23</v>
      </c>
      <c r="F23" s="50"/>
    </row>
    <row r="24" spans="1:9">
      <c r="A24" s="11" t="s">
        <v>18</v>
      </c>
      <c r="B24" s="52">
        <v>15000</v>
      </c>
      <c r="C24" s="50"/>
      <c r="D24" s="50">
        <f>B24-C24</f>
        <v>15000</v>
      </c>
      <c r="E24" s="98" t="s">
        <v>48</v>
      </c>
      <c r="F24" s="50">
        <v>0</v>
      </c>
    </row>
    <row r="25" spans="1:9">
      <c r="A25" s="8" t="s">
        <v>100</v>
      </c>
      <c r="B25" s="52"/>
      <c r="C25" s="50"/>
      <c r="D25" s="50"/>
      <c r="E25" s="97" t="s">
        <v>100</v>
      </c>
      <c r="F25" s="94"/>
    </row>
    <row r="26" spans="1:9">
      <c r="A26" s="88" t="s">
        <v>101</v>
      </c>
      <c r="B26" s="52">
        <v>2000</v>
      </c>
      <c r="C26" s="93"/>
      <c r="D26" s="91">
        <f>B26-C26</f>
        <v>2000</v>
      </c>
      <c r="E26" s="95" t="s">
        <v>102</v>
      </c>
      <c r="F26" s="51">
        <v>1000</v>
      </c>
    </row>
    <row r="27" spans="1:9">
      <c r="A27" s="7" t="s">
        <v>32</v>
      </c>
      <c r="B27" s="89">
        <f>SUM(B16:B26)</f>
        <v>160000</v>
      </c>
      <c r="C27" s="47">
        <f>SUM(C16:C26)</f>
        <v>15000</v>
      </c>
      <c r="D27" s="47">
        <f t="shared" si="0"/>
        <v>145000</v>
      </c>
      <c r="E27" s="68" t="s">
        <v>36</v>
      </c>
      <c r="F27" s="69">
        <f>SUM(F15:F26)</f>
        <v>170000</v>
      </c>
    </row>
    <row r="28" spans="1:9">
      <c r="A28" s="6" t="s">
        <v>54</v>
      </c>
      <c r="B28" s="69">
        <f>B27+B14</f>
        <v>790000</v>
      </c>
      <c r="C28" s="70">
        <f>C14+C27</f>
        <v>300000</v>
      </c>
      <c r="D28" s="69">
        <f t="shared" si="0"/>
        <v>490000</v>
      </c>
      <c r="E28" s="68" t="s">
        <v>55</v>
      </c>
      <c r="F28" s="47">
        <f>F10+F12+F27</f>
        <v>490000</v>
      </c>
    </row>
    <row r="29" spans="1:9" ht="18.75">
      <c r="A29" s="5"/>
      <c r="B29" s="71"/>
      <c r="C29" s="71"/>
      <c r="D29" s="71"/>
      <c r="E29" s="72" t="s">
        <v>66</v>
      </c>
      <c r="F29" s="72">
        <v>5000</v>
      </c>
      <c r="H29" s="4" t="s">
        <v>51</v>
      </c>
      <c r="I29" s="3"/>
    </row>
    <row r="30" spans="1:9">
      <c r="B30" s="73"/>
      <c r="C30" s="73"/>
      <c r="D30" s="73"/>
      <c r="E30" s="72" t="s">
        <v>79</v>
      </c>
      <c r="F30" s="72">
        <v>0</v>
      </c>
      <c r="H30" s="4" t="s">
        <v>52</v>
      </c>
      <c r="I30" s="3"/>
    </row>
    <row r="31" spans="1:9">
      <c r="H31" s="4" t="s">
        <v>53</v>
      </c>
      <c r="I31" s="3">
        <v>850000</v>
      </c>
    </row>
    <row r="32" spans="1:9">
      <c r="H32" s="4" t="s">
        <v>105</v>
      </c>
      <c r="I32" s="3">
        <v>150000</v>
      </c>
    </row>
    <row r="33" spans="8:9">
      <c r="H33" s="4" t="s">
        <v>106</v>
      </c>
      <c r="I33" s="3">
        <v>450000</v>
      </c>
    </row>
    <row r="34" spans="8:9">
      <c r="H34" s="4" t="s">
        <v>107</v>
      </c>
      <c r="I34" s="3">
        <v>65000</v>
      </c>
    </row>
  </sheetData>
  <printOptions horizontalCentered="1" headings="1"/>
  <pageMargins left="0.39370078740157483" right="0.39370078740157483" top="1.0629921259842521" bottom="0.59055118110236227" header="0.51181102362204722" footer="0.51181102362204722"/>
  <pageSetup paperSize="9" orientation="portrait" blackAndWhite="1" horizontalDpi="300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4"/>
  <sheetViews>
    <sheetView defaultGridColor="0" topLeftCell="F1" colorId="17" zoomScaleNormal="100" workbookViewId="0">
      <selection activeCell="L18" sqref="L18"/>
    </sheetView>
  </sheetViews>
  <sheetFormatPr baseColWidth="10" defaultRowHeight="15"/>
  <cols>
    <col min="1" max="1" width="24.140625" style="15" bestFit="1" customWidth="1"/>
    <col min="2" max="2" width="11.28515625" style="15" bestFit="1" customWidth="1"/>
    <col min="3" max="3" width="5.7109375" style="15" bestFit="1" customWidth="1"/>
    <col min="4" max="4" width="26.28515625" style="15" bestFit="1" customWidth="1"/>
    <col min="5" max="5" width="11.28515625" style="15" bestFit="1" customWidth="1"/>
    <col min="6" max="6" width="5.7109375" style="15" bestFit="1" customWidth="1"/>
    <col min="7" max="7" width="7.5703125" style="15" customWidth="1"/>
    <col min="8" max="8" width="35.140625" style="15" bestFit="1" customWidth="1"/>
    <col min="9" max="9" width="32" style="15" bestFit="1" customWidth="1"/>
    <col min="10" max="10" width="10" style="15" bestFit="1" customWidth="1"/>
    <col min="11" max="11" width="5.140625" style="15" customWidth="1"/>
    <col min="12" max="12" width="41.140625" style="15" bestFit="1" customWidth="1"/>
    <col min="13" max="13" width="52.5703125" style="15" customWidth="1"/>
    <col min="14" max="16384" width="11.42578125" style="15"/>
  </cols>
  <sheetData>
    <row r="1" spans="1:15" ht="18" customHeight="1">
      <c r="A1" s="103" t="s">
        <v>87</v>
      </c>
      <c r="B1" s="104"/>
      <c r="C1" s="104"/>
      <c r="D1" s="104"/>
      <c r="E1" s="104"/>
      <c r="F1" s="105"/>
      <c r="G1" s="27"/>
      <c r="H1" s="106" t="s">
        <v>62</v>
      </c>
      <c r="I1" s="107"/>
      <c r="J1" s="26"/>
      <c r="L1" s="103" t="s">
        <v>63</v>
      </c>
      <c r="M1" s="104"/>
      <c r="N1" s="108"/>
    </row>
    <row r="2" spans="1:15" ht="24.75" customHeight="1">
      <c r="A2" s="80" t="s">
        <v>0</v>
      </c>
      <c r="B2" s="81" t="s">
        <v>4</v>
      </c>
      <c r="C2" s="82" t="s">
        <v>5</v>
      </c>
      <c r="D2" s="83" t="s">
        <v>3</v>
      </c>
      <c r="E2" s="84" t="s">
        <v>4</v>
      </c>
      <c r="F2" s="82" t="s">
        <v>5</v>
      </c>
      <c r="H2" s="25" t="s">
        <v>65</v>
      </c>
      <c r="I2" s="43" t="s">
        <v>15</v>
      </c>
      <c r="J2" s="1" t="s">
        <v>86</v>
      </c>
      <c r="L2" s="22" t="s">
        <v>19</v>
      </c>
      <c r="M2" s="41" t="s">
        <v>15</v>
      </c>
      <c r="N2" s="1" t="s">
        <v>86</v>
      </c>
    </row>
    <row r="3" spans="1:15" ht="18" customHeight="1">
      <c r="A3" s="109" t="s">
        <v>7</v>
      </c>
      <c r="B3" s="109"/>
      <c r="C3" s="74"/>
      <c r="D3" s="105" t="s">
        <v>8</v>
      </c>
      <c r="E3" s="110"/>
      <c r="F3" s="74"/>
      <c r="H3" s="24" t="s">
        <v>83</v>
      </c>
      <c r="I3" s="23" t="s">
        <v>16</v>
      </c>
      <c r="J3" s="42">
        <f>SUM('2019 analyse'!E7)-'2019 analyse'!B7</f>
        <v>75000</v>
      </c>
      <c r="L3" s="20" t="s">
        <v>49</v>
      </c>
      <c r="M3" s="111" t="s">
        <v>109</v>
      </c>
      <c r="N3" s="112">
        <f>'2019 analyse'!E4/('2019 analyse'!E6+E13)</f>
        <v>3.5555555555555554</v>
      </c>
    </row>
    <row r="4" spans="1:15" ht="18" customHeight="1">
      <c r="A4" s="85" t="s">
        <v>44</v>
      </c>
      <c r="B4" s="30">
        <f>'2019 données'!B4</f>
        <v>0</v>
      </c>
      <c r="C4" s="75"/>
      <c r="D4" s="29" t="s">
        <v>78</v>
      </c>
      <c r="E4" s="36">
        <f>'2019 données'!F10</f>
        <v>320000</v>
      </c>
      <c r="F4" s="75"/>
      <c r="H4" s="24" t="s">
        <v>82</v>
      </c>
      <c r="I4" s="23" t="s">
        <v>91</v>
      </c>
      <c r="J4" s="28">
        <f>B9+B10-E10</f>
        <v>15000</v>
      </c>
      <c r="L4" s="20" t="s">
        <v>104</v>
      </c>
      <c r="M4" s="111" t="s">
        <v>110</v>
      </c>
      <c r="N4" s="112">
        <f>(E6+E13)/'2019 données'!I34</f>
        <v>1.3846153846153846</v>
      </c>
    </row>
    <row r="5" spans="1:15" ht="18" customHeight="1">
      <c r="A5" s="86" t="s">
        <v>45</v>
      </c>
      <c r="B5" s="30">
        <f>SUM('2019 données'!B6:B9)</f>
        <v>600000</v>
      </c>
      <c r="C5" s="75"/>
      <c r="D5" s="31" t="s">
        <v>92</v>
      </c>
      <c r="E5" s="36">
        <f>SUM('2019 données'!C4:C13,'2019 données'!C17:C25,'2019 données'!F11)</f>
        <v>300000</v>
      </c>
      <c r="F5" s="75"/>
      <c r="H5" s="24" t="s">
        <v>84</v>
      </c>
      <c r="I5" s="23" t="s">
        <v>64</v>
      </c>
      <c r="J5" s="28">
        <f>B13-E13</f>
        <v>60000</v>
      </c>
    </row>
    <row r="6" spans="1:15" ht="18" customHeight="1">
      <c r="A6" s="86" t="s">
        <v>11</v>
      </c>
      <c r="B6" s="30">
        <f>SUM('2019 données'!B11:B13)</f>
        <v>30000</v>
      </c>
      <c r="C6" s="76"/>
      <c r="D6" s="29" t="s">
        <v>93</v>
      </c>
      <c r="E6" s="36">
        <f>'2019 données'!F15+'2019 données'!F16-'2019 données'!F29-'2019 données'!F30</f>
        <v>85000</v>
      </c>
      <c r="F6" s="75"/>
      <c r="H6" s="24" t="s">
        <v>85</v>
      </c>
      <c r="I6" s="23" t="s">
        <v>81</v>
      </c>
      <c r="J6" s="28">
        <f>J3-J4</f>
        <v>60000</v>
      </c>
    </row>
    <row r="7" spans="1:15" ht="18" customHeight="1">
      <c r="A7" s="46" t="s">
        <v>10</v>
      </c>
      <c r="B7" s="32">
        <f>SUM(B4:B6)</f>
        <v>630000</v>
      </c>
      <c r="C7" s="77">
        <f>B7/$E$14</f>
        <v>0.79746835443037978</v>
      </c>
      <c r="D7" s="46" t="s">
        <v>10</v>
      </c>
      <c r="E7" s="44">
        <f>SUM(E4:E6)</f>
        <v>705000</v>
      </c>
      <c r="F7" s="77">
        <f>E7/$E$14</f>
        <v>0.89240506329113922</v>
      </c>
      <c r="L7" s="22" t="s">
        <v>20</v>
      </c>
      <c r="M7" s="22" t="s">
        <v>15</v>
      </c>
      <c r="N7" s="87" t="s">
        <v>108</v>
      </c>
    </row>
    <row r="8" spans="1:15" ht="18" customHeight="1">
      <c r="A8" s="100" t="s">
        <v>14</v>
      </c>
      <c r="B8" s="100"/>
      <c r="C8" s="75"/>
      <c r="D8" s="101" t="s">
        <v>96</v>
      </c>
      <c r="E8" s="102"/>
      <c r="F8" s="79"/>
      <c r="L8" s="20" t="s">
        <v>77</v>
      </c>
      <c r="M8" s="19" t="s">
        <v>76</v>
      </c>
      <c r="N8" s="18" t="str">
        <f>IF('2019 données'!I29=0,"",(('2019 données'!B17+'2019 données'!I29)/2)/'2019 données'!I30*360)</f>
        <v/>
      </c>
    </row>
    <row r="9" spans="1:15" ht="18" customHeight="1">
      <c r="A9" s="38" t="s">
        <v>94</v>
      </c>
      <c r="B9" s="32">
        <f>SUM('2019 données'!B17:B18)</f>
        <v>3000</v>
      </c>
      <c r="C9" s="75"/>
      <c r="D9" s="33"/>
      <c r="E9" s="39"/>
      <c r="F9" s="75"/>
      <c r="L9" s="20" t="s">
        <v>75</v>
      </c>
      <c r="M9" s="19" t="s">
        <v>74</v>
      </c>
      <c r="N9" s="20"/>
    </row>
    <row r="10" spans="1:15" ht="18" customHeight="1">
      <c r="A10" s="38" t="s">
        <v>37</v>
      </c>
      <c r="B10" s="36">
        <f>SUM('2019 données'!B19:B20)+'2019 données'!B26</f>
        <v>92000</v>
      </c>
      <c r="C10" s="75"/>
      <c r="D10" s="35" t="s">
        <v>95</v>
      </c>
      <c r="E10" s="45">
        <f>SUM('2019 données'!F20:F26)</f>
        <v>80000</v>
      </c>
      <c r="F10" s="75"/>
      <c r="L10" s="20" t="s">
        <v>73</v>
      </c>
      <c r="M10" s="21" t="s">
        <v>72</v>
      </c>
      <c r="N10" s="20"/>
    </row>
    <row r="11" spans="1:15" ht="18" customHeight="1">
      <c r="A11" s="46" t="s">
        <v>12</v>
      </c>
      <c r="B11" s="34">
        <f>SUM(B9:B10)</f>
        <v>95000</v>
      </c>
      <c r="C11" s="77">
        <f>B11/$E$14</f>
        <v>0.12025316455696203</v>
      </c>
      <c r="D11" s="46" t="s">
        <v>12</v>
      </c>
      <c r="E11" s="36">
        <f>SUM(E10:E10)</f>
        <v>80000</v>
      </c>
      <c r="F11" s="77">
        <f>E11/$E$14</f>
        <v>0.10126582278481013</v>
      </c>
      <c r="L11" s="20" t="s">
        <v>71</v>
      </c>
      <c r="M11" s="19" t="s">
        <v>70</v>
      </c>
      <c r="N11" s="18">
        <f>'2019 données'!B19/('2019 données'!I31*1.2)*360</f>
        <v>28.235294117647058</v>
      </c>
    </row>
    <row r="12" spans="1:15" ht="18" customHeight="1">
      <c r="A12" s="100" t="s">
        <v>90</v>
      </c>
      <c r="B12" s="100"/>
      <c r="C12" s="75"/>
      <c r="D12" s="101" t="s">
        <v>89</v>
      </c>
      <c r="E12" s="102"/>
      <c r="F12" s="79"/>
      <c r="H12" s="16"/>
      <c r="I12" s="16"/>
      <c r="J12" s="16"/>
      <c r="L12" s="20" t="s">
        <v>69</v>
      </c>
      <c r="M12" s="19" t="s">
        <v>68</v>
      </c>
      <c r="N12" s="18">
        <f>'2019 données'!F20/(('2019 données'!I32+'2019 données'!I33)*1.2)*360</f>
        <v>20</v>
      </c>
    </row>
    <row r="13" spans="1:15" ht="18" customHeight="1">
      <c r="A13" s="46" t="s">
        <v>88</v>
      </c>
      <c r="B13" s="36">
        <f>'2019 données'!B22+'2019 données'!B24</f>
        <v>65000</v>
      </c>
      <c r="C13" s="77">
        <f>B13/$E$14</f>
        <v>8.2278481012658222E-2</v>
      </c>
      <c r="D13" s="46" t="s">
        <v>88</v>
      </c>
      <c r="E13" s="36">
        <f>'2019 données'!F29+'2019 données'!F30</f>
        <v>5000</v>
      </c>
      <c r="F13" s="77">
        <f>E13/$E$14</f>
        <v>6.3291139240506328E-3</v>
      </c>
      <c r="L13" s="17"/>
      <c r="M13" s="17"/>
      <c r="N13" s="17"/>
    </row>
    <row r="14" spans="1:15" ht="18" customHeight="1">
      <c r="A14" s="40" t="s">
        <v>24</v>
      </c>
      <c r="B14" s="30">
        <f>B7+B11+B13</f>
        <v>790000</v>
      </c>
      <c r="C14" s="78">
        <v>1</v>
      </c>
      <c r="D14" s="37" t="s">
        <v>24</v>
      </c>
      <c r="E14" s="30">
        <f>E7+E11+E13</f>
        <v>790000</v>
      </c>
      <c r="F14" s="78">
        <v>1</v>
      </c>
      <c r="N14" s="17"/>
    </row>
    <row r="15" spans="1:15" s="16" customFormat="1" ht="18" customHeight="1">
      <c r="A15" s="15"/>
      <c r="B15" s="15"/>
      <c r="C15" s="15"/>
      <c r="D15" s="15"/>
      <c r="E15" s="15"/>
      <c r="F15" s="15"/>
      <c r="H15" s="15"/>
      <c r="I15" s="15"/>
      <c r="J15" s="15"/>
      <c r="L15" s="15"/>
      <c r="M15" s="15"/>
      <c r="N15" s="17"/>
      <c r="O15" s="17"/>
    </row>
    <row r="16" spans="1:15" ht="18" customHeight="1">
      <c r="N16" s="17"/>
    </row>
    <row r="17" spans="14:14" ht="18" customHeight="1">
      <c r="N17" s="17"/>
    </row>
    <row r="18" spans="14:14">
      <c r="N18" s="17"/>
    </row>
    <row r="19" spans="14:14">
      <c r="N19" s="17"/>
    </row>
    <row r="20" spans="14:14" ht="9" customHeight="1">
      <c r="N20" s="17"/>
    </row>
    <row r="21" spans="14:14" ht="9" customHeight="1">
      <c r="N21" s="17"/>
    </row>
    <row r="22" spans="14:14" ht="9" customHeight="1"/>
    <row r="23" spans="14:14" ht="9" customHeight="1"/>
    <row r="24" spans="14:14" ht="9" customHeight="1"/>
    <row r="25" spans="14:14" ht="9" customHeight="1"/>
    <row r="26" spans="14:14" ht="9" customHeight="1"/>
    <row r="27" spans="14:14" ht="9" customHeight="1"/>
    <row r="28" spans="14:14" ht="9" customHeight="1"/>
    <row r="29" spans="14:14" ht="9" customHeight="1"/>
    <row r="30" spans="14:14" ht="9" customHeight="1"/>
    <row r="31" spans="14:14" ht="9" customHeight="1"/>
    <row r="32" spans="14:14" ht="9" customHeight="1"/>
    <row r="33" ht="9" customHeight="1"/>
    <row r="34" ht="9" customHeight="1"/>
    <row r="35" ht="9" customHeight="1"/>
    <row r="36" ht="9" customHeight="1"/>
    <row r="37" ht="9" customHeight="1"/>
    <row r="38" ht="9" customHeight="1"/>
    <row r="39" ht="9" customHeight="1"/>
    <row r="40" ht="9" customHeight="1"/>
    <row r="41" ht="9" customHeight="1"/>
    <row r="42" ht="9" customHeight="1"/>
    <row r="43" ht="9" customHeight="1"/>
    <row r="44" ht="9" customHeight="1"/>
    <row r="45" ht="9" customHeight="1"/>
    <row r="46" ht="9" customHeight="1"/>
    <row r="47" ht="9" customHeight="1"/>
    <row r="48" ht="9" customHeight="1"/>
    <row r="49" ht="9" customHeight="1"/>
    <row r="50" ht="9" customHeight="1"/>
    <row r="51" ht="9" customHeight="1"/>
    <row r="52" ht="9" customHeight="1"/>
    <row r="53" ht="9" customHeight="1"/>
    <row r="54" ht="9" customHeight="1"/>
    <row r="55" ht="9" customHeight="1"/>
    <row r="56" ht="9" customHeight="1"/>
    <row r="57" ht="9" customHeight="1"/>
    <row r="58" ht="9" customHeight="1"/>
    <row r="59" ht="9" customHeight="1"/>
    <row r="60" ht="9" customHeight="1"/>
    <row r="61" ht="9" customHeight="1"/>
    <row r="62" ht="9" customHeight="1"/>
    <row r="63" ht="9" customHeight="1"/>
    <row r="64" ht="9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11.25" customHeight="1"/>
    <row r="88" ht="11.25" customHeight="1"/>
    <row r="89" ht="9" customHeight="1"/>
    <row r="90" ht="9" customHeight="1"/>
    <row r="91" ht="9" customHeight="1"/>
    <row r="92" ht="9" customHeight="1"/>
    <row r="93" ht="9" customHeight="1"/>
    <row r="94" ht="9" customHeight="1"/>
  </sheetData>
  <mergeCells count="9">
    <mergeCell ref="A12:B12"/>
    <mergeCell ref="D12:E12"/>
    <mergeCell ref="A1:F1"/>
    <mergeCell ref="H1:I1"/>
    <mergeCell ref="L1:N1"/>
    <mergeCell ref="A3:B3"/>
    <mergeCell ref="D3:E3"/>
    <mergeCell ref="A8:B8"/>
    <mergeCell ref="D8:E8"/>
  </mergeCells>
  <printOptions horizontalCentered="1"/>
  <pageMargins left="0.39370078740157483" right="0.39370078740157483" top="1.0629921259842521" bottom="0.59055118110236227" header="0.51181102362204722" footer="0.51181102362204722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2019 données</vt:lpstr>
      <vt:lpstr>2019 analyse</vt:lpstr>
      <vt:lpstr>'2019 analyse'!Zone_d_impression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Joan_asus</cp:lastModifiedBy>
  <cp:lastPrinted>2015-01-30T20:43:42Z</cp:lastPrinted>
  <dcterms:created xsi:type="dcterms:W3CDTF">2001-03-27T20:18:14Z</dcterms:created>
  <dcterms:modified xsi:type="dcterms:W3CDTF">2020-10-03T08:11:48Z</dcterms:modified>
</cp:coreProperties>
</file>